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1"/>
  </bookViews>
  <sheets>
    <sheet name="Acc" sheetId="1" r:id="rId1"/>
    <sheet name="Equity" sheetId="2" r:id="rId2"/>
  </sheets>
  <definedNames>
    <definedName name="_xlnm.Print_Area" localSheetId="0">'Acc'!$A$1:$H$206</definedName>
    <definedName name="_xlnm.Print_Area" localSheetId="1">'Equity'!$A$1:$J$54</definedName>
  </definedNames>
  <calcPr fullCalcOnLoad="1"/>
</workbook>
</file>

<file path=xl/sharedStrings.xml><?xml version="1.0" encoding="utf-8"?>
<sst xmlns="http://schemas.openxmlformats.org/spreadsheetml/2006/main" count="173" uniqueCount="124">
  <si>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</si>
  <si>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</si>
  <si>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</si>
  <si>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</si>
  <si>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</si>
  <si>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</si>
  <si>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</si>
  <si>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</si>
  <si>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</si>
  <si>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</si>
  <si>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</si>
  <si>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</si>
  <si>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</si>
  <si>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Borrowings</t>
  </si>
  <si>
    <t>Ended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</si>
  <si>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</si>
  <si>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</si>
  <si>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</si>
  <si>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</si>
  <si>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</si>
  <si>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</si>
  <si>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</si>
  <si>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</si>
  <si>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</si>
  <si>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</si>
  <si>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</si>
  <si>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</si>
  <si>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</si>
  <si>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</si>
  <si>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</si>
  <si>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</si>
  <si>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</si>
  <si>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</si>
  <si>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</si>
  <si>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</si>
  <si>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</si>
  <si>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</si>
  <si>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</si>
  <si>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</si>
  <si>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</si>
  <si>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</si>
  <si>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</si>
  <si>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</si>
  <si>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</si>
  <si>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</si>
  <si>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</si>
  <si>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</si>
  <si>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</si>
  <si>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</si>
  <si>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</si>
  <si>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</si>
  <si>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</si>
  <si>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</si>
  <si>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</si>
  <si>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</si>
  <si>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</si>
  <si>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</si>
  <si>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</si>
  <si>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</si>
  <si>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</si>
  <si>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</si>
  <si>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</si>
  <si>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</si>
  <si>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</si>
  <si>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</si>
  <si>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</si>
  <si>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</si>
  <si>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</si>
  <si>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Minority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</si>
  <si>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</si>
  <si>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</si>
  <si>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</si>
  <si>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</si>
  <si>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</si>
  <si>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</si>
  <si>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</si>
  <si>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</si>
  <si>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</si>
  <si>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</si>
  <si>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</si>
  <si>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</si>
  <si>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</si>
  <si>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</si>
  <si>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</si>
  <si>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</si>
  <si>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</si>
  <si>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</si>
  <si>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</si>
  <si>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Other/Minority interest</t>
  </si>
  <si>
    <t xml:space="preserve">Attributable to equity holders of the parent </t>
  </si>
  <si>
    <t>Cash &amp; cash equivalents at beginning of the period</t>
  </si>
  <si>
    <t>Cash &amp; cash equivalents at end of the period</t>
  </si>
  <si>
    <t>Trade receivables</t>
  </si>
  <si>
    <t>Other receivables</t>
  </si>
  <si>
    <t>Other payables</t>
  </si>
  <si>
    <t>Trade payables</t>
  </si>
  <si>
    <t>Prepaid lease payments</t>
  </si>
  <si>
    <t>Amount due from contract customers</t>
  </si>
  <si>
    <t>Amount due to contract customers</t>
  </si>
  <si>
    <t>N/A</t>
  </si>
  <si>
    <t>Dilution in minority interest</t>
  </si>
  <si>
    <t>Balance at 01/01/2008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</si>
  <si>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</si>
  <si>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</si>
  <si>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</si>
  <si>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</si>
  <si>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</si>
  <si>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</si>
  <si>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</si>
  <si>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Balance at 01/01/2009</t>
  </si>
  <si>
    <t>Plantation development expenditure</t>
  </si>
  <si>
    <t>Currency</t>
  </si>
  <si>
    <t>translation</t>
  </si>
  <si>
    <t>Share of results of associates</t>
  </si>
  <si>
    <t>Increase capital of a subsidiary</t>
  </si>
  <si>
    <t xml:space="preserve"> the Audited Financial Statements for the year ended 31 December 2008 and the accompanying notes</t>
  </si>
  <si>
    <t>Adjustment for non-cash flow items :-</t>
  </si>
  <si>
    <t>For The Quarter Ended 31 December 2009</t>
  </si>
  <si>
    <t>12 Months Ended</t>
  </si>
  <si>
    <t>Condensed Consolidated Balance Sheets As At 31 December 2009</t>
  </si>
  <si>
    <t>12 Months</t>
  </si>
  <si>
    <t>Balance at 31/12/2009</t>
  </si>
  <si>
    <t>Balance at 31/12/2008</t>
  </si>
  <si>
    <t>Acquisition of a subsidiary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</si>
</sst>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_);_(@_)"/>
    <numFmt numFmtId="171" formatCode="[$-409]dddd\,\ mmmm\ dd\,\ yyyy"/>
    <numFmt numFmtId="172" formatCode="dd/mm/yyyy;@"/>
    <numFmt numFmtId="173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48</v>
      </c>
    </row>
    <row r="2" ht="12.75">
      <c r="A2" s="1" t="s">
        <v>47</v>
      </c>
    </row>
    <row r="4" ht="14.25">
      <c r="A4" s="31" t="s">
        <v>33</v>
      </c>
    </row>
    <row r="5" ht="14.25">
      <c r="A5" s="31" t="s">
        <v>117</v>
      </c>
    </row>
    <row r="7" spans="1:8" ht="12.75">
      <c r="A7" s="2"/>
      <c r="B7" s="3"/>
      <c r="C7" s="3"/>
      <c r="E7" s="55" t="s">
        <v>2</v>
      </c>
      <c r="F7" s="56"/>
      <c r="G7" s="55" t="s">
        <v>118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40178</v>
      </c>
      <c r="F10" s="42">
        <v>39813</v>
      </c>
      <c r="G10" s="42">
        <f>E10</f>
        <v>40178</v>
      </c>
      <c r="H10" s="42">
        <f>F10</f>
        <v>39813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15" t="s">
        <v>6</v>
      </c>
      <c r="B13" s="3"/>
      <c r="E13" s="13">
        <v>76040</v>
      </c>
      <c r="F13" s="21">
        <v>136307</v>
      </c>
      <c r="G13" s="13">
        <v>334836</v>
      </c>
      <c r="H13" s="21">
        <v>409903</v>
      </c>
      <c r="I13" s="8"/>
      <c r="J13" s="8"/>
    </row>
    <row r="14" spans="1:10" ht="12.75">
      <c r="A14" s="7"/>
      <c r="B14" s="3"/>
      <c r="E14" s="13"/>
      <c r="F14" s="21"/>
      <c r="G14" s="13"/>
      <c r="H14" s="21"/>
      <c r="J14" s="8"/>
    </row>
    <row r="15" spans="1:10" ht="12.75">
      <c r="A15" s="7" t="s">
        <v>58</v>
      </c>
      <c r="B15" s="3"/>
      <c r="E15" s="13">
        <v>-58655</v>
      </c>
      <c r="F15" s="21">
        <v>-118789</v>
      </c>
      <c r="G15" s="13">
        <v>-276057</v>
      </c>
      <c r="H15" s="21">
        <f>-320888-25741</f>
        <v>-346629</v>
      </c>
      <c r="I15" s="8"/>
      <c r="J15" s="8"/>
    </row>
    <row r="16" spans="1:10" ht="12.75">
      <c r="A16" s="7"/>
      <c r="B16" s="3"/>
      <c r="E16" s="13"/>
      <c r="F16" s="21"/>
      <c r="G16" s="13"/>
      <c r="H16" s="21"/>
      <c r="J16" s="8"/>
    </row>
    <row r="17" spans="1:10" ht="12.75">
      <c r="A17" s="7" t="s">
        <v>59</v>
      </c>
      <c r="B17" s="3"/>
      <c r="E17" s="13">
        <v>-143</v>
      </c>
      <c r="F17" s="13">
        <v>3090</v>
      </c>
      <c r="G17" s="13">
        <v>1767</v>
      </c>
      <c r="H17" s="13">
        <v>4872</v>
      </c>
      <c r="I17" s="8"/>
      <c r="J17" s="8"/>
    </row>
    <row r="18" spans="1:10" ht="12.75">
      <c r="A18" s="7"/>
      <c r="B18" s="3"/>
      <c r="E18" s="9"/>
      <c r="F18" s="9"/>
      <c r="G18" s="9"/>
      <c r="H18" s="9"/>
      <c r="J18" s="8"/>
    </row>
    <row r="19" spans="1:10" ht="12.75">
      <c r="A19" s="15" t="s">
        <v>60</v>
      </c>
      <c r="B19" s="3"/>
      <c r="E19" s="13">
        <f>SUM(E13:E18)</f>
        <v>17242</v>
      </c>
      <c r="F19" s="13">
        <f>SUM(F13:F18)</f>
        <v>20608</v>
      </c>
      <c r="G19" s="13">
        <f>SUM(G13:G18)</f>
        <v>60546</v>
      </c>
      <c r="H19" s="13">
        <f>SUM(H13:H18)</f>
        <v>68146</v>
      </c>
      <c r="I19" s="13"/>
      <c r="J19" s="8"/>
    </row>
    <row r="20" spans="1:10" ht="12.75">
      <c r="A20" s="7"/>
      <c r="B20" s="3"/>
      <c r="E20" s="13"/>
      <c r="F20" s="13"/>
      <c r="G20" s="43"/>
      <c r="H20" s="43"/>
      <c r="J20" s="8"/>
    </row>
    <row r="21" spans="1:10" ht="12.75">
      <c r="A21" s="7" t="s">
        <v>61</v>
      </c>
      <c r="B21" s="3"/>
      <c r="E21" s="13">
        <v>-1373</v>
      </c>
      <c r="F21" s="13">
        <v>-2453</v>
      </c>
      <c r="G21" s="13">
        <v>-5883</v>
      </c>
      <c r="H21" s="13">
        <v>-6416</v>
      </c>
      <c r="I21" s="8"/>
      <c r="J21" s="8"/>
    </row>
    <row r="22" spans="1:10" ht="12.75">
      <c r="A22" s="7" t="s">
        <v>113</v>
      </c>
      <c r="B22" s="3"/>
      <c r="E22" s="13">
        <v>2353</v>
      </c>
      <c r="F22" s="13">
        <v>-2495</v>
      </c>
      <c r="G22" s="13">
        <v>326</v>
      </c>
      <c r="H22" s="13">
        <v>7191</v>
      </c>
      <c r="I22" s="8"/>
      <c r="J22" s="8"/>
    </row>
    <row r="23" spans="1:10" ht="12.75">
      <c r="A23" s="7" t="s">
        <v>102</v>
      </c>
      <c r="B23" s="3"/>
      <c r="E23" s="13">
        <v>726</v>
      </c>
      <c r="F23" s="13">
        <v>273</v>
      </c>
      <c r="G23" s="13">
        <v>-5820</v>
      </c>
      <c r="H23" s="13">
        <v>1641</v>
      </c>
      <c r="I23" s="8"/>
      <c r="J23" s="8"/>
    </row>
    <row r="24" spans="1:10" ht="12.75">
      <c r="A24" s="7"/>
      <c r="B24" s="3"/>
      <c r="E24" s="9"/>
      <c r="F24" s="9"/>
      <c r="G24" s="9"/>
      <c r="H24" s="9"/>
      <c r="J24" s="8"/>
    </row>
    <row r="25" spans="1:10" ht="12.75">
      <c r="A25" s="15" t="s">
        <v>40</v>
      </c>
      <c r="B25" s="3"/>
      <c r="E25" s="13">
        <f>SUM(E19:E24)</f>
        <v>18948</v>
      </c>
      <c r="F25" s="13">
        <f>SUM(F19:F24)</f>
        <v>15933</v>
      </c>
      <c r="G25" s="13">
        <f>SUM(G19:G24)</f>
        <v>49169</v>
      </c>
      <c r="H25" s="13">
        <f>SUM(H19:H24)</f>
        <v>70562</v>
      </c>
      <c r="I25" s="13"/>
      <c r="J25" s="8"/>
    </row>
    <row r="26" spans="1:10" ht="12.75">
      <c r="A26" s="7"/>
      <c r="B26" s="3"/>
      <c r="E26" s="13"/>
      <c r="F26" s="13"/>
      <c r="G26" s="43"/>
      <c r="H26" s="43"/>
      <c r="J26" s="8"/>
    </row>
    <row r="27" spans="1:10" ht="12.75">
      <c r="A27" s="7" t="s">
        <v>10</v>
      </c>
      <c r="B27" s="3"/>
      <c r="E27" s="13">
        <v>-4129</v>
      </c>
      <c r="F27" s="13">
        <v>-1041</v>
      </c>
      <c r="G27" s="13">
        <v>-5934</v>
      </c>
      <c r="H27" s="13">
        <v>-7629</v>
      </c>
      <c r="I27" s="8"/>
      <c r="J27" s="8"/>
    </row>
    <row r="28" spans="1:10" ht="12.75">
      <c r="A28" s="7"/>
      <c r="B28" s="3"/>
      <c r="E28" s="9"/>
      <c r="F28" s="9"/>
      <c r="G28" s="9"/>
      <c r="H28" s="9"/>
      <c r="J28" s="8"/>
    </row>
    <row r="29" spans="1:10" ht="12.75">
      <c r="A29" s="15" t="s">
        <v>79</v>
      </c>
      <c r="B29" s="3"/>
      <c r="E29" s="13">
        <f>SUM(E25:E28)</f>
        <v>14819</v>
      </c>
      <c r="F29" s="13">
        <f>SUM(F25:F28)</f>
        <v>14892</v>
      </c>
      <c r="G29" s="13">
        <f>SUM(G25:G28)</f>
        <v>43235</v>
      </c>
      <c r="H29" s="13">
        <f>SUM(H25:H28)</f>
        <v>62933</v>
      </c>
      <c r="I29" s="13"/>
      <c r="J29" s="8"/>
    </row>
    <row r="30" spans="1:10" ht="6" customHeight="1" thickBot="1">
      <c r="A30" s="7"/>
      <c r="B30" s="3"/>
      <c r="E30" s="14"/>
      <c r="F30" s="14"/>
      <c r="G30" s="14"/>
      <c r="H30" s="14"/>
      <c r="J30" s="8"/>
    </row>
    <row r="31" spans="1:10" ht="12.75">
      <c r="A31" s="7"/>
      <c r="B31" s="3"/>
      <c r="E31" s="13"/>
      <c r="F31" s="13"/>
      <c r="G31" s="13"/>
      <c r="H31" s="13"/>
      <c r="J31" s="8"/>
    </row>
    <row r="32" spans="1:10" ht="12.75">
      <c r="A32" s="15" t="s">
        <v>80</v>
      </c>
      <c r="B32" s="3"/>
      <c r="E32" s="13"/>
      <c r="F32" s="13"/>
      <c r="G32" s="13"/>
      <c r="H32" s="13"/>
      <c r="J32" s="8"/>
    </row>
    <row r="33" spans="1:10" ht="12.75">
      <c r="A33" s="7"/>
      <c r="B33" s="3"/>
      <c r="E33" s="13"/>
      <c r="F33" s="13"/>
      <c r="G33" s="13"/>
      <c r="H33" s="13"/>
      <c r="J33" s="8"/>
    </row>
    <row r="34" spans="1:10" ht="12.75">
      <c r="A34" s="7" t="s">
        <v>81</v>
      </c>
      <c r="B34" s="3"/>
      <c r="E34" s="13">
        <f>E29-E36</f>
        <v>13991</v>
      </c>
      <c r="F34" s="13">
        <f>F29-F36</f>
        <v>13839</v>
      </c>
      <c r="G34" s="13">
        <f>G29-G36</f>
        <v>41255</v>
      </c>
      <c r="H34" s="13">
        <f>H29-H36</f>
        <v>60686</v>
      </c>
      <c r="J34" s="8"/>
    </row>
    <row r="35" spans="1:10" ht="12.75">
      <c r="A35" s="7"/>
      <c r="B35" s="3"/>
      <c r="E35" s="13"/>
      <c r="F35" s="13"/>
      <c r="G35" s="13"/>
      <c r="H35" s="13"/>
      <c r="J35" s="8"/>
    </row>
    <row r="36" spans="1:10" ht="12.75">
      <c r="A36" s="7" t="s">
        <v>34</v>
      </c>
      <c r="B36" s="3"/>
      <c r="E36" s="13">
        <v>828</v>
      </c>
      <c r="F36" s="13">
        <v>1053</v>
      </c>
      <c r="G36" s="13">
        <v>1980</v>
      </c>
      <c r="H36" s="13">
        <v>2247</v>
      </c>
      <c r="I36" s="8"/>
      <c r="J36" s="8"/>
    </row>
    <row r="37" spans="1:8" ht="12.75">
      <c r="A37" s="7"/>
      <c r="B37" s="3"/>
      <c r="E37" s="9"/>
      <c r="F37" s="9"/>
      <c r="G37" s="9"/>
      <c r="H37" s="9"/>
    </row>
    <row r="38" spans="1:8" ht="12.75">
      <c r="A38" s="7"/>
      <c r="B38" s="3"/>
      <c r="E38" s="13">
        <f>SUM(E34:E36)</f>
        <v>14819</v>
      </c>
      <c r="F38" s="13">
        <f>SUM(F34:F36)</f>
        <v>14892</v>
      </c>
      <c r="G38" s="13">
        <f>SUM(G34:G36)</f>
        <v>43235</v>
      </c>
      <c r="H38" s="13">
        <f>SUM(H34:H36)</f>
        <v>62933</v>
      </c>
    </row>
    <row r="39" spans="1:8" ht="6" customHeight="1" thickBot="1">
      <c r="A39" s="7"/>
      <c r="B39" s="3"/>
      <c r="E39" s="14"/>
      <c r="F39" s="14"/>
      <c r="G39" s="45"/>
      <c r="H39" s="45"/>
    </row>
    <row r="40" spans="1:8" ht="12.75">
      <c r="A40" s="7"/>
      <c r="B40" s="3"/>
      <c r="E40" s="13"/>
      <c r="F40" s="13"/>
      <c r="G40" s="43"/>
      <c r="H40" s="43"/>
    </row>
    <row r="41" spans="1:8" ht="12.75">
      <c r="A41" s="7"/>
      <c r="B41" s="3"/>
      <c r="E41" s="13"/>
      <c r="F41" s="13"/>
      <c r="G41" s="13"/>
      <c r="H41" s="13"/>
    </row>
    <row r="42" spans="1:8" ht="12.75">
      <c r="A42" s="7" t="s">
        <v>62</v>
      </c>
      <c r="B42" s="3"/>
      <c r="E42" s="13"/>
      <c r="F42" s="13"/>
      <c r="G42" s="13"/>
      <c r="H42" s="13"/>
    </row>
    <row r="43" spans="1:8" ht="7.5" customHeight="1">
      <c r="A43" s="7"/>
      <c r="B43" s="3"/>
      <c r="E43" s="13"/>
      <c r="F43" s="21"/>
      <c r="G43" s="13"/>
      <c r="H43" s="21"/>
    </row>
    <row r="44" spans="1:8" ht="12.75">
      <c r="A44" s="7"/>
      <c r="B44" s="7" t="s">
        <v>11</v>
      </c>
      <c r="E44" s="34">
        <f>E34/($F$102*2-2600)*100</f>
        <v>10.366621715742209</v>
      </c>
      <c r="F44" s="34">
        <f>F34/($F$102*2-462)*100</f>
        <v>10.094091903719912</v>
      </c>
      <c r="G44" s="34">
        <f>G34/($F$102*2-2600)*100</f>
        <v>30.56786354677613</v>
      </c>
      <c r="H44" s="34">
        <f>H34/($F$102*2-462)*100</f>
        <v>44.26404084609774</v>
      </c>
    </row>
    <row r="45" spans="1:8" ht="7.5" customHeight="1">
      <c r="A45" s="7"/>
      <c r="B45" s="3"/>
      <c r="E45" s="34"/>
      <c r="F45" s="28"/>
      <c r="G45" s="34"/>
      <c r="H45" s="28"/>
    </row>
    <row r="46" spans="1:8" ht="12.75">
      <c r="A46" s="7"/>
      <c r="B46" s="7" t="s">
        <v>12</v>
      </c>
      <c r="E46" s="53" t="s">
        <v>99</v>
      </c>
      <c r="F46" s="53" t="s">
        <v>99</v>
      </c>
      <c r="G46" s="53" t="s">
        <v>99</v>
      </c>
      <c r="H46" s="53" t="s">
        <v>99</v>
      </c>
    </row>
    <row r="47" spans="1:8" ht="12.75">
      <c r="A47" s="7"/>
      <c r="B47" s="7"/>
      <c r="E47" s="13"/>
      <c r="F47" s="21"/>
      <c r="G47" s="13"/>
      <c r="H47" s="21"/>
    </row>
    <row r="48" spans="1:8" ht="12.75">
      <c r="A48" s="7"/>
      <c r="B48" s="7"/>
      <c r="E48" s="13"/>
      <c r="F48" s="21"/>
      <c r="G48" s="13"/>
      <c r="H48" s="21"/>
    </row>
    <row r="49" spans="1:8" ht="12.75">
      <c r="A49" s="7" t="s">
        <v>31</v>
      </c>
      <c r="B49" s="7"/>
      <c r="E49" s="13"/>
      <c r="F49" s="21"/>
      <c r="G49" s="13"/>
      <c r="H49" s="21"/>
    </row>
    <row r="50" spans="1:8" ht="12.75">
      <c r="A50" s="7" t="s">
        <v>115</v>
      </c>
      <c r="B50" s="7"/>
      <c r="E50" s="13"/>
      <c r="F50" s="21"/>
      <c r="G50" s="13"/>
      <c r="H50" s="21"/>
    </row>
    <row r="51" spans="1:8" ht="12.75">
      <c r="A51" s="7" t="s">
        <v>42</v>
      </c>
      <c r="B51" s="3"/>
      <c r="E51" s="13"/>
      <c r="F51" s="21"/>
      <c r="G51" s="13"/>
      <c r="H51" s="21"/>
    </row>
    <row r="52" spans="1:8" ht="12.75" customHeight="1">
      <c r="A52" s="7"/>
      <c r="B52" s="3"/>
      <c r="C52" s="7"/>
      <c r="E52" s="8"/>
      <c r="F52" s="8"/>
      <c r="G52" s="8"/>
      <c r="H52" s="8"/>
    </row>
    <row r="53" spans="1:8" ht="12.75" customHeight="1">
      <c r="A53" s="7"/>
      <c r="B53" s="3"/>
      <c r="C53" s="7"/>
      <c r="E53" s="8"/>
      <c r="F53" s="8"/>
      <c r="G53" s="8"/>
      <c r="H53" s="8"/>
    </row>
    <row r="54" spans="1:8" ht="12.75" customHeight="1">
      <c r="A54" s="31" t="s">
        <v>48</v>
      </c>
      <c r="B54" s="3"/>
      <c r="C54" s="7"/>
      <c r="E54" s="8"/>
      <c r="F54" s="8"/>
      <c r="G54" s="8"/>
      <c r="H54" s="8"/>
    </row>
    <row r="55" spans="1:8" ht="12.75" customHeight="1">
      <c r="A55" s="1" t="s">
        <v>47</v>
      </c>
      <c r="B55" s="3"/>
      <c r="C55" s="7"/>
      <c r="E55" s="8"/>
      <c r="F55" s="8"/>
      <c r="G55" s="8"/>
      <c r="H55" s="8"/>
    </row>
    <row r="56" spans="1:8" ht="9" customHeight="1">
      <c r="A56" s="7"/>
      <c r="B56" s="3"/>
      <c r="C56" s="7"/>
      <c r="E56" s="8"/>
      <c r="F56" s="8"/>
      <c r="G56" s="8"/>
      <c r="H56" s="8"/>
    </row>
    <row r="57" spans="1:8" ht="12.75" customHeight="1">
      <c r="A57" s="32" t="s">
        <v>119</v>
      </c>
      <c r="B57" s="3"/>
      <c r="C57" s="7"/>
      <c r="E57" s="8"/>
      <c r="F57" s="8"/>
      <c r="G57" s="8"/>
      <c r="H57" s="8"/>
    </row>
    <row r="58" spans="1:8" ht="9" customHeight="1">
      <c r="A58" s="32"/>
      <c r="B58" s="3"/>
      <c r="C58" s="7"/>
      <c r="E58" s="8"/>
      <c r="F58" s="8"/>
      <c r="G58" s="8"/>
      <c r="H58" s="8"/>
    </row>
    <row r="59" spans="1:8" ht="12.75">
      <c r="A59" s="15"/>
      <c r="B59" s="3"/>
      <c r="C59" s="7"/>
      <c r="E59" s="8"/>
      <c r="F59" s="17" t="s">
        <v>5</v>
      </c>
      <c r="G59" s="16"/>
      <c r="H59" s="17" t="s">
        <v>5</v>
      </c>
    </row>
    <row r="60" spans="1:8" ht="12.75">
      <c r="A60" s="7"/>
      <c r="B60" s="3"/>
      <c r="C60" s="7"/>
      <c r="E60" s="8"/>
      <c r="F60" s="41">
        <f>E10</f>
        <v>40178</v>
      </c>
      <c r="G60" s="16"/>
      <c r="H60" s="41">
        <v>39813</v>
      </c>
    </row>
    <row r="61" spans="1:8" ht="12.75">
      <c r="A61" s="7"/>
      <c r="B61" s="3"/>
      <c r="C61" s="7"/>
      <c r="E61" s="8"/>
      <c r="F61" s="19" t="s">
        <v>1</v>
      </c>
      <c r="G61" s="16"/>
      <c r="H61" s="19" t="s">
        <v>1</v>
      </c>
    </row>
    <row r="62" spans="2:8" ht="4.5" customHeight="1">
      <c r="B62" s="3"/>
      <c r="C62" s="3"/>
      <c r="E62" s="8"/>
      <c r="F62" s="8"/>
      <c r="G62" s="8"/>
      <c r="H62" s="8"/>
    </row>
    <row r="63" spans="1:8" ht="12.75" customHeight="1">
      <c r="A63" s="15" t="s">
        <v>50</v>
      </c>
      <c r="B63" s="3"/>
      <c r="C63" s="3"/>
      <c r="E63" s="8"/>
      <c r="F63" s="8"/>
      <c r="G63" s="8"/>
      <c r="H63" s="8"/>
    </row>
    <row r="64" spans="1:8" ht="4.5" customHeight="1">
      <c r="A64" s="7"/>
      <c r="B64" s="3"/>
      <c r="C64" s="3"/>
      <c r="E64" s="8"/>
      <c r="F64" s="10"/>
      <c r="G64" s="8"/>
      <c r="H64" s="10"/>
    </row>
    <row r="65" spans="2:8" ht="12.75" customHeight="1">
      <c r="B65" s="7" t="s">
        <v>55</v>
      </c>
      <c r="C65" s="7"/>
      <c r="F65" s="11">
        <v>87733</v>
      </c>
      <c r="G65" s="8"/>
      <c r="H65" s="11">
        <v>80260</v>
      </c>
    </row>
    <row r="66" spans="2:8" ht="4.5" customHeight="1">
      <c r="B66" s="7"/>
      <c r="C66" s="7"/>
      <c r="F66" s="11"/>
      <c r="G66" s="8"/>
      <c r="H66" s="11"/>
    </row>
    <row r="67" spans="2:8" ht="12.75" customHeight="1">
      <c r="B67" s="7" t="s">
        <v>96</v>
      </c>
      <c r="C67" s="7"/>
      <c r="F67" s="11">
        <v>56116</v>
      </c>
      <c r="G67" s="8"/>
      <c r="H67" s="11">
        <v>56912</v>
      </c>
    </row>
    <row r="68" spans="2:8" ht="4.5" customHeight="1">
      <c r="B68" s="7"/>
      <c r="C68" s="7"/>
      <c r="F68" s="11"/>
      <c r="G68" s="8"/>
      <c r="H68" s="11"/>
    </row>
    <row r="69" spans="2:8" ht="12.75" customHeight="1">
      <c r="B69" s="7" t="s">
        <v>110</v>
      </c>
      <c r="C69" s="7"/>
      <c r="F69" s="11">
        <v>80235</v>
      </c>
      <c r="G69" s="8"/>
      <c r="H69" s="11">
        <v>74953</v>
      </c>
    </row>
    <row r="70" spans="1:8" ht="4.5" customHeight="1">
      <c r="A70" s="7"/>
      <c r="C70" s="7"/>
      <c r="F70" s="11"/>
      <c r="G70" s="8"/>
      <c r="H70" s="11"/>
    </row>
    <row r="71" spans="2:8" ht="12.75" customHeight="1">
      <c r="B71" s="1" t="s">
        <v>44</v>
      </c>
      <c r="C71" s="7"/>
      <c r="F71" s="11">
        <v>18946</v>
      </c>
      <c r="G71" s="8"/>
      <c r="H71" s="11">
        <v>14984</v>
      </c>
    </row>
    <row r="72" spans="3:8" ht="4.5" customHeight="1">
      <c r="C72" s="7"/>
      <c r="F72" s="11"/>
      <c r="G72" s="8"/>
      <c r="H72" s="11"/>
    </row>
    <row r="73" spans="2:8" ht="12.75" customHeight="1">
      <c r="B73" s="1" t="s">
        <v>104</v>
      </c>
      <c r="C73" s="7"/>
      <c r="F73" s="11">
        <v>54706</v>
      </c>
      <c r="G73" s="8"/>
      <c r="H73" s="11">
        <v>54737</v>
      </c>
    </row>
    <row r="74" spans="2:8" ht="4.5" customHeight="1">
      <c r="B74" s="7"/>
      <c r="C74" s="7"/>
      <c r="F74" s="11"/>
      <c r="G74" s="8"/>
      <c r="H74" s="11"/>
    </row>
    <row r="75" spans="2:8" ht="12" customHeight="1">
      <c r="B75" s="1" t="s">
        <v>103</v>
      </c>
      <c r="C75" s="7"/>
      <c r="F75" s="11">
        <v>10861</v>
      </c>
      <c r="G75" s="8"/>
      <c r="H75" s="11">
        <v>11739</v>
      </c>
    </row>
    <row r="76" spans="2:8" ht="4.5" customHeight="1">
      <c r="B76" s="7"/>
      <c r="C76" s="7"/>
      <c r="F76" s="11"/>
      <c r="G76" s="8"/>
      <c r="H76" s="11"/>
    </row>
    <row r="77" spans="2:8" ht="12.75" customHeight="1">
      <c r="B77" s="7" t="s">
        <v>45</v>
      </c>
      <c r="C77" s="7"/>
      <c r="F77" s="11">
        <f>564+28</f>
        <v>592</v>
      </c>
      <c r="G77" s="8"/>
      <c r="H77" s="11">
        <v>595</v>
      </c>
    </row>
    <row r="78" spans="1:8" ht="4.5" customHeight="1">
      <c r="A78" s="7"/>
      <c r="B78" s="7"/>
      <c r="C78" s="7"/>
      <c r="F78" s="11"/>
      <c r="G78" s="8"/>
      <c r="H78" s="11"/>
    </row>
    <row r="79" spans="1:8" ht="12.75" customHeight="1">
      <c r="A79" s="7" t="s">
        <v>82</v>
      </c>
      <c r="B79" s="7"/>
      <c r="C79" s="7"/>
      <c r="F79" s="10">
        <f>SUM(F65:F78)</f>
        <v>309189</v>
      </c>
      <c r="G79" s="8"/>
      <c r="H79" s="10">
        <f>SUM(H65:H78)</f>
        <v>294180</v>
      </c>
    </row>
    <row r="80" spans="1:8" ht="4.5" customHeight="1">
      <c r="A80" s="7"/>
      <c r="B80" s="7"/>
      <c r="C80" s="7"/>
      <c r="F80" s="12"/>
      <c r="G80" s="8"/>
      <c r="H80" s="12"/>
    </row>
    <row r="81" spans="1:8" ht="4.5" customHeight="1">
      <c r="A81" s="7"/>
      <c r="B81" s="7"/>
      <c r="C81" s="7"/>
      <c r="F81" s="13"/>
      <c r="G81" s="8"/>
      <c r="H81" s="13"/>
    </row>
    <row r="82" spans="1:8" ht="12.75" customHeight="1">
      <c r="A82" s="15" t="s">
        <v>83</v>
      </c>
      <c r="C82" s="7"/>
      <c r="F82" s="13"/>
      <c r="G82" s="8"/>
      <c r="H82" s="13"/>
    </row>
    <row r="83" spans="1:8" ht="4.5" customHeight="1">
      <c r="A83" s="7"/>
      <c r="C83" s="7"/>
      <c r="F83" s="10"/>
      <c r="G83" s="8"/>
      <c r="H83" s="10"/>
    </row>
    <row r="84" spans="1:8" ht="12.75" customHeight="1">
      <c r="A84" s="7"/>
      <c r="B84" s="7" t="s">
        <v>7</v>
      </c>
      <c r="F84" s="18">
        <v>31989</v>
      </c>
      <c r="G84" s="8"/>
      <c r="H84" s="18">
        <v>48617</v>
      </c>
    </row>
    <row r="85" spans="1:8" ht="4.5" customHeight="1">
      <c r="A85" s="7"/>
      <c r="B85" s="7"/>
      <c r="C85" s="7"/>
      <c r="F85" s="11"/>
      <c r="G85" s="8"/>
      <c r="H85" s="11"/>
    </row>
    <row r="86" spans="1:8" ht="12.75" customHeight="1">
      <c r="A86" s="7"/>
      <c r="B86" s="7" t="s">
        <v>92</v>
      </c>
      <c r="C86" s="7"/>
      <c r="F86" s="11">
        <v>94150</v>
      </c>
      <c r="G86" s="8"/>
      <c r="H86" s="11">
        <v>93676</v>
      </c>
    </row>
    <row r="87" spans="1:8" ht="4.5" customHeight="1">
      <c r="A87" s="7"/>
      <c r="B87" s="7"/>
      <c r="C87" s="7"/>
      <c r="F87" s="11"/>
      <c r="G87" s="8"/>
      <c r="H87" s="11"/>
    </row>
    <row r="88" spans="1:8" ht="12.75" customHeight="1">
      <c r="A88" s="7"/>
      <c r="B88" s="7" t="s">
        <v>93</v>
      </c>
      <c r="C88" s="7"/>
      <c r="F88" s="18">
        <v>12200</v>
      </c>
      <c r="G88" s="8"/>
      <c r="H88" s="18">
        <f>14948+393</f>
        <v>15341</v>
      </c>
    </row>
    <row r="89" spans="1:8" ht="4.5" customHeight="1">
      <c r="A89" s="7"/>
      <c r="B89" s="7"/>
      <c r="C89" s="7"/>
      <c r="F89" s="11"/>
      <c r="G89" s="8"/>
      <c r="H89" s="11"/>
    </row>
    <row r="90" spans="1:8" ht="12.75" customHeight="1">
      <c r="A90" s="7"/>
      <c r="B90" s="7" t="s">
        <v>97</v>
      </c>
      <c r="C90" s="7"/>
      <c r="F90" s="18">
        <v>32906</v>
      </c>
      <c r="G90" s="8"/>
      <c r="H90" s="18">
        <v>38389</v>
      </c>
    </row>
    <row r="91" spans="1:8" ht="4.5" customHeight="1">
      <c r="A91" s="7"/>
      <c r="B91" s="7"/>
      <c r="C91" s="7"/>
      <c r="F91" s="18"/>
      <c r="G91" s="8"/>
      <c r="H91" s="18"/>
    </row>
    <row r="92" spans="1:8" ht="12.75" customHeight="1">
      <c r="A92" s="7"/>
      <c r="B92" s="7" t="s">
        <v>56</v>
      </c>
      <c r="C92" s="7"/>
      <c r="F92" s="18">
        <f>23784+864</f>
        <v>24648</v>
      </c>
      <c r="G92" s="8"/>
      <c r="H92" s="18">
        <f>6770+20745</f>
        <v>27515</v>
      </c>
    </row>
    <row r="93" spans="1:8" ht="4.5" customHeight="1">
      <c r="A93" s="7"/>
      <c r="B93" s="7"/>
      <c r="C93" s="7"/>
      <c r="F93" s="18"/>
      <c r="G93" s="8"/>
      <c r="H93" s="18"/>
    </row>
    <row r="94" spans="1:8" ht="12.75" customHeight="1">
      <c r="A94" s="7" t="s">
        <v>63</v>
      </c>
      <c r="B94" s="7"/>
      <c r="C94" s="7"/>
      <c r="F94" s="10">
        <f>SUM(F84:F93)</f>
        <v>195893</v>
      </c>
      <c r="G94" s="8"/>
      <c r="H94" s="10">
        <f>SUM(H84:H93)</f>
        <v>223538</v>
      </c>
    </row>
    <row r="95" spans="1:8" ht="4.5" customHeight="1">
      <c r="A95" s="7"/>
      <c r="B95" s="7"/>
      <c r="C95" s="7"/>
      <c r="F95" s="12"/>
      <c r="G95" s="8"/>
      <c r="H95" s="12"/>
    </row>
    <row r="96" spans="1:8" ht="7.5" customHeight="1">
      <c r="A96" s="7"/>
      <c r="B96" s="7"/>
      <c r="C96" s="7"/>
      <c r="F96" s="13"/>
      <c r="G96" s="8"/>
      <c r="H96" s="13"/>
    </row>
    <row r="97" spans="1:8" ht="12.75" customHeight="1">
      <c r="A97" s="15" t="s">
        <v>49</v>
      </c>
      <c r="B97" s="7"/>
      <c r="C97" s="7"/>
      <c r="F97" s="13">
        <f>F79+F94</f>
        <v>505082</v>
      </c>
      <c r="G97" s="8"/>
      <c r="H97" s="13">
        <f>H79+H94</f>
        <v>517718</v>
      </c>
    </row>
    <row r="98" spans="1:8" ht="4.5" customHeight="1" thickBot="1">
      <c r="A98" s="7"/>
      <c r="B98" s="7"/>
      <c r="C98" s="7"/>
      <c r="F98" s="14"/>
      <c r="G98" s="8"/>
      <c r="H98" s="14"/>
    </row>
    <row r="99" spans="1:8" ht="10.5" customHeight="1">
      <c r="A99" s="7"/>
      <c r="B99" s="7"/>
      <c r="C99" s="7"/>
      <c r="F99" s="13"/>
      <c r="G99" s="8"/>
      <c r="H99" s="13"/>
    </row>
    <row r="100" spans="1:8" ht="12.75" customHeight="1">
      <c r="A100" s="15" t="s">
        <v>78</v>
      </c>
      <c r="B100" s="7"/>
      <c r="C100" s="7"/>
      <c r="F100" s="13"/>
      <c r="G100" s="8"/>
      <c r="H100" s="13"/>
    </row>
    <row r="101" spans="1:8" ht="4.5" customHeight="1">
      <c r="A101" s="7"/>
      <c r="B101" s="7"/>
      <c r="C101" s="7"/>
      <c r="F101" s="10"/>
      <c r="G101" s="8"/>
      <c r="H101" s="10"/>
    </row>
    <row r="102" spans="1:8" ht="12.75" customHeight="1">
      <c r="A102" s="7"/>
      <c r="B102" s="7" t="s">
        <v>57</v>
      </c>
      <c r="C102" s="7"/>
      <c r="F102" s="11">
        <v>68781</v>
      </c>
      <c r="G102" s="8"/>
      <c r="H102" s="11">
        <v>68781</v>
      </c>
    </row>
    <row r="103" spans="1:8" ht="4.5" customHeight="1">
      <c r="A103" s="7"/>
      <c r="B103" s="7"/>
      <c r="C103" s="7"/>
      <c r="F103" s="11"/>
      <c r="G103" s="8"/>
      <c r="H103" s="11"/>
    </row>
    <row r="104" spans="1:8" ht="12.75" customHeight="1">
      <c r="A104" s="7"/>
      <c r="B104" s="7" t="s">
        <v>105</v>
      </c>
      <c r="C104" s="7"/>
      <c r="F104" s="11">
        <v>-8882</v>
      </c>
      <c r="G104" s="8"/>
      <c r="H104" s="11">
        <v>-5738</v>
      </c>
    </row>
    <row r="105" spans="1:8" ht="4.5" customHeight="1">
      <c r="A105" s="7"/>
      <c r="B105" s="7"/>
      <c r="C105" s="7"/>
      <c r="F105" s="11"/>
      <c r="G105" s="8"/>
      <c r="H105" s="11"/>
    </row>
    <row r="106" spans="1:8" ht="12.75">
      <c r="A106" s="7"/>
      <c r="B106" s="7" t="s">
        <v>4</v>
      </c>
      <c r="C106" s="7"/>
      <c r="F106" s="11">
        <f>5559+184274-442</f>
        <v>189391</v>
      </c>
      <c r="G106" s="8"/>
      <c r="H106" s="11">
        <f>5559+149780-441</f>
        <v>154898</v>
      </c>
    </row>
    <row r="107" spans="1:8" ht="4.5" customHeight="1">
      <c r="A107" s="7"/>
      <c r="B107" s="7"/>
      <c r="C107" s="7"/>
      <c r="F107" s="12"/>
      <c r="G107" s="8"/>
      <c r="H107" s="12"/>
    </row>
    <row r="108" spans="1:8" ht="12.75" customHeight="1">
      <c r="A108" s="7"/>
      <c r="B108" s="7"/>
      <c r="C108" s="7"/>
      <c r="F108" s="11">
        <f>SUM(F102:F107)</f>
        <v>249290</v>
      </c>
      <c r="G108" s="8"/>
      <c r="H108" s="11">
        <f>SUM(H102:H107)</f>
        <v>217941</v>
      </c>
    </row>
    <row r="109" spans="1:8" ht="4.5" customHeight="1">
      <c r="A109" s="7"/>
      <c r="B109" s="7"/>
      <c r="C109" s="7"/>
      <c r="F109" s="11"/>
      <c r="G109" s="8"/>
      <c r="H109" s="11"/>
    </row>
    <row r="110" spans="1:8" ht="12.75" customHeight="1">
      <c r="A110" s="7"/>
      <c r="B110" s="7" t="s">
        <v>34</v>
      </c>
      <c r="C110" s="7"/>
      <c r="F110" s="11">
        <v>6483</v>
      </c>
      <c r="G110" s="8"/>
      <c r="H110" s="11">
        <v>4367</v>
      </c>
    </row>
    <row r="111" spans="1:8" ht="4.5" customHeight="1">
      <c r="A111" s="7"/>
      <c r="B111" s="7"/>
      <c r="C111" s="7"/>
      <c r="F111" s="12"/>
      <c r="G111" s="8"/>
      <c r="H111" s="12"/>
    </row>
    <row r="112" spans="1:8" ht="12.75" customHeight="1">
      <c r="A112" s="7" t="s">
        <v>84</v>
      </c>
      <c r="B112" s="7"/>
      <c r="C112" s="7"/>
      <c r="F112" s="11">
        <f>F108+F110</f>
        <v>255773</v>
      </c>
      <c r="G112" s="8"/>
      <c r="H112" s="11">
        <f>H108+H110</f>
        <v>222308</v>
      </c>
    </row>
    <row r="113" spans="1:8" ht="4.5" customHeight="1">
      <c r="A113" s="7"/>
      <c r="B113" s="7"/>
      <c r="C113" s="7"/>
      <c r="F113" s="12"/>
      <c r="G113" s="8"/>
      <c r="H113" s="12"/>
    </row>
    <row r="114" spans="1:8" ht="4.5" customHeight="1">
      <c r="A114" s="7"/>
      <c r="B114" s="7"/>
      <c r="C114" s="7"/>
      <c r="F114" s="13"/>
      <c r="G114" s="8"/>
      <c r="H114" s="13"/>
    </row>
    <row r="115" spans="1:8" ht="12.75" customHeight="1">
      <c r="A115" s="15" t="s">
        <v>51</v>
      </c>
      <c r="B115" s="7"/>
      <c r="C115" s="7"/>
      <c r="F115" s="13"/>
      <c r="G115" s="8"/>
      <c r="H115" s="13"/>
    </row>
    <row r="116" spans="1:8" ht="4.5" customHeight="1">
      <c r="A116" s="7"/>
      <c r="B116" s="7"/>
      <c r="C116" s="7"/>
      <c r="F116" s="10"/>
      <c r="G116" s="8"/>
      <c r="H116" s="10"/>
    </row>
    <row r="117" spans="1:8" ht="12.75" customHeight="1">
      <c r="A117" s="7"/>
      <c r="B117" s="20" t="s">
        <v>13</v>
      </c>
      <c r="C117" s="7"/>
      <c r="F117" s="11">
        <f>80120+1412</f>
        <v>81532</v>
      </c>
      <c r="G117" s="8"/>
      <c r="H117" s="11">
        <v>112984</v>
      </c>
    </row>
    <row r="118" spans="1:8" ht="4.5" customHeight="1">
      <c r="A118" s="7"/>
      <c r="B118" s="7"/>
      <c r="C118" s="7"/>
      <c r="F118" s="11"/>
      <c r="G118" s="8"/>
      <c r="H118" s="11"/>
    </row>
    <row r="119" spans="1:8" ht="12.75" customHeight="1">
      <c r="A119" s="7"/>
      <c r="B119" s="20" t="s">
        <v>65</v>
      </c>
      <c r="C119" s="7"/>
      <c r="F119" s="11">
        <v>10040</v>
      </c>
      <c r="G119" s="8"/>
      <c r="H119" s="11">
        <v>5394</v>
      </c>
    </row>
    <row r="120" spans="1:8" ht="4.5" customHeight="1">
      <c r="A120" s="7"/>
      <c r="B120" s="20"/>
      <c r="C120" s="7"/>
      <c r="F120" s="12"/>
      <c r="G120" s="8"/>
      <c r="H120" s="12"/>
    </row>
    <row r="121" spans="1:8" ht="12.75" customHeight="1">
      <c r="A121" s="7" t="s">
        <v>54</v>
      </c>
      <c r="B121" s="7"/>
      <c r="C121" s="7"/>
      <c r="F121" s="11">
        <f>F117+F119</f>
        <v>91572</v>
      </c>
      <c r="G121" s="8"/>
      <c r="H121" s="11">
        <f>H117+H119</f>
        <v>118378</v>
      </c>
    </row>
    <row r="122" spans="1:8" ht="4.5" customHeight="1">
      <c r="A122" s="7"/>
      <c r="B122" s="7"/>
      <c r="C122" s="7"/>
      <c r="F122" s="12"/>
      <c r="G122" s="8"/>
      <c r="H122" s="12"/>
    </row>
    <row r="123" spans="1:8" ht="4.5" customHeight="1">
      <c r="A123" s="7"/>
      <c r="B123" s="7"/>
      <c r="C123" s="7"/>
      <c r="F123" s="13"/>
      <c r="G123" s="8"/>
      <c r="H123" s="13"/>
    </row>
    <row r="124" spans="1:8" ht="12.75" customHeight="1">
      <c r="A124" s="15" t="s">
        <v>64</v>
      </c>
      <c r="C124" s="7"/>
      <c r="F124" s="13"/>
      <c r="G124" s="8"/>
      <c r="H124" s="13"/>
    </row>
    <row r="125" spans="1:8" ht="4.5" customHeight="1">
      <c r="A125" s="7"/>
      <c r="B125" s="7"/>
      <c r="C125" s="7"/>
      <c r="F125" s="10"/>
      <c r="G125" s="8"/>
      <c r="H125" s="10"/>
    </row>
    <row r="126" spans="1:8" ht="12.75" customHeight="1">
      <c r="A126" s="7"/>
      <c r="B126" s="7" t="s">
        <v>95</v>
      </c>
      <c r="C126" s="7"/>
      <c r="F126" s="18">
        <v>52761</v>
      </c>
      <c r="G126" s="8"/>
      <c r="H126" s="18">
        <v>66079</v>
      </c>
    </row>
    <row r="127" spans="1:8" ht="4.5" customHeight="1">
      <c r="A127" s="7"/>
      <c r="B127" s="7"/>
      <c r="C127" s="7"/>
      <c r="F127" s="18"/>
      <c r="G127" s="8"/>
      <c r="H127" s="18"/>
    </row>
    <row r="128" spans="1:8" ht="12.75" customHeight="1">
      <c r="A128" s="7"/>
      <c r="B128" s="7" t="s">
        <v>94</v>
      </c>
      <c r="C128" s="7"/>
      <c r="F128" s="18">
        <f>16132+202</f>
        <v>16334</v>
      </c>
      <c r="G128" s="8"/>
      <c r="H128" s="18">
        <f>14562+13+3097</f>
        <v>17672</v>
      </c>
    </row>
    <row r="129" spans="1:8" ht="4.5" customHeight="1">
      <c r="A129" s="7"/>
      <c r="B129" s="7"/>
      <c r="C129" s="7"/>
      <c r="F129" s="18"/>
      <c r="G129" s="8"/>
      <c r="H129" s="18"/>
    </row>
    <row r="130" spans="1:8" ht="12.75" customHeight="1">
      <c r="A130" s="7"/>
      <c r="B130" s="7" t="s">
        <v>98</v>
      </c>
      <c r="C130" s="7"/>
      <c r="F130" s="18">
        <v>25494</v>
      </c>
      <c r="G130" s="8"/>
      <c r="H130" s="18">
        <v>22255</v>
      </c>
    </row>
    <row r="131" spans="1:8" ht="4.5" customHeight="1">
      <c r="A131" s="7"/>
      <c r="B131" s="7"/>
      <c r="C131" s="7"/>
      <c r="F131" s="18"/>
      <c r="G131" s="8"/>
      <c r="H131" s="18"/>
    </row>
    <row r="132" spans="1:8" ht="12.75" customHeight="1">
      <c r="A132" s="7"/>
      <c r="B132" s="7" t="s">
        <v>52</v>
      </c>
      <c r="C132" s="7"/>
      <c r="F132" s="18">
        <v>0</v>
      </c>
      <c r="G132" s="8"/>
      <c r="H132" s="18">
        <v>6798</v>
      </c>
    </row>
    <row r="133" spans="1:8" ht="4.5" customHeight="1">
      <c r="A133" s="7"/>
      <c r="B133" s="7"/>
      <c r="C133" s="7"/>
      <c r="F133" s="11"/>
      <c r="G133" s="8"/>
      <c r="H133" s="11"/>
    </row>
    <row r="134" spans="1:8" ht="12.75" customHeight="1">
      <c r="A134" s="7"/>
      <c r="B134" s="7" t="s">
        <v>13</v>
      </c>
      <c r="C134" s="7"/>
      <c r="F134" s="11">
        <f>15500+753+46615+280</f>
        <v>63148</v>
      </c>
      <c r="G134" s="8"/>
      <c r="H134" s="11">
        <f>61320+2908</f>
        <v>64228</v>
      </c>
    </row>
    <row r="135" spans="1:8" ht="4.5" customHeight="1">
      <c r="A135" s="7"/>
      <c r="B135" s="7"/>
      <c r="C135" s="7"/>
      <c r="F135" s="19"/>
      <c r="G135" s="8"/>
      <c r="H135" s="19"/>
    </row>
    <row r="136" spans="1:8" ht="12.75" customHeight="1">
      <c r="A136" s="7" t="s">
        <v>66</v>
      </c>
      <c r="B136" s="7"/>
      <c r="C136" s="7"/>
      <c r="F136" s="10">
        <f>SUM(F126:F135)</f>
        <v>157737</v>
      </c>
      <c r="G136" s="8"/>
      <c r="H136" s="10">
        <f>SUM(H126:H135)</f>
        <v>177032</v>
      </c>
    </row>
    <row r="137" spans="1:8" ht="4.5" customHeight="1">
      <c r="A137" s="7"/>
      <c r="B137" s="7"/>
      <c r="C137" s="7"/>
      <c r="F137" s="12"/>
      <c r="G137" s="8"/>
      <c r="H137" s="12"/>
    </row>
    <row r="138" spans="1:8" ht="4.5" customHeight="1">
      <c r="A138" s="7"/>
      <c r="B138" s="7"/>
      <c r="C138" s="7"/>
      <c r="F138" s="44"/>
      <c r="G138" s="8"/>
      <c r="H138" s="44"/>
    </row>
    <row r="139" spans="1:8" ht="12.75" customHeight="1">
      <c r="A139" s="15" t="s">
        <v>53</v>
      </c>
      <c r="B139" s="7"/>
      <c r="C139" s="7"/>
      <c r="F139" s="13">
        <f>F112+F121+F136</f>
        <v>505082</v>
      </c>
      <c r="G139" s="8"/>
      <c r="H139" s="13">
        <f>H112+H121+H136</f>
        <v>517718</v>
      </c>
    </row>
    <row r="140" spans="1:8" ht="4.5" customHeight="1" thickBot="1">
      <c r="A140" s="7"/>
      <c r="B140" s="20"/>
      <c r="C140" s="20"/>
      <c r="F140" s="14"/>
      <c r="G140" s="8"/>
      <c r="H140" s="14"/>
    </row>
    <row r="141" spans="1:9" ht="12.75" customHeight="1">
      <c r="A141" s="7"/>
      <c r="B141" s="20"/>
      <c r="C141" s="20"/>
      <c r="F141" s="8"/>
      <c r="G141" s="8"/>
      <c r="H141" s="8"/>
      <c r="I141" s="8">
        <f>F97-F139</f>
        <v>0</v>
      </c>
    </row>
    <row r="142" spans="1:9" ht="4.5" customHeight="1">
      <c r="A142" s="7"/>
      <c r="B142" s="20"/>
      <c r="C142" s="20"/>
      <c r="F142" s="8"/>
      <c r="G142" s="8"/>
      <c r="H142" s="8"/>
      <c r="I142" s="8"/>
    </row>
    <row r="143" spans="1:8" ht="12.75" customHeight="1">
      <c r="A143" s="20" t="s">
        <v>67</v>
      </c>
      <c r="C143" s="20"/>
      <c r="F143" s="22">
        <f>F108/(F102*2-2600)</f>
        <v>1.8471125205613432</v>
      </c>
      <c r="G143" s="22"/>
      <c r="H143" s="22">
        <f>H108/(H102*2-462)</f>
        <v>1.5896498905908096</v>
      </c>
    </row>
    <row r="144" spans="1:8" ht="4.5" customHeight="1">
      <c r="A144" s="20"/>
      <c r="C144" s="20"/>
      <c r="F144" s="22"/>
      <c r="G144" s="22"/>
      <c r="H144" s="22"/>
    </row>
    <row r="145" spans="1:8" ht="12.75">
      <c r="A145" s="20"/>
      <c r="C145" s="20"/>
      <c r="F145" s="22"/>
      <c r="G145" s="22"/>
      <c r="H145" s="22"/>
    </row>
    <row r="146" spans="1:8" ht="12.75" customHeight="1">
      <c r="A146" s="7" t="s">
        <v>32</v>
      </c>
      <c r="C146" s="20"/>
      <c r="F146" s="22"/>
      <c r="G146" s="22"/>
      <c r="H146" s="22"/>
    </row>
    <row r="147" spans="1:8" ht="12.75" customHeight="1">
      <c r="A147" s="7" t="s">
        <v>115</v>
      </c>
      <c r="B147" s="7"/>
      <c r="E147" s="13"/>
      <c r="F147" s="21"/>
      <c r="G147" s="13"/>
      <c r="H147" s="22"/>
    </row>
    <row r="148" spans="1:8" ht="12.75" customHeight="1">
      <c r="A148" s="7" t="s">
        <v>42</v>
      </c>
      <c r="B148" s="3"/>
      <c r="E148" s="13"/>
      <c r="F148" s="21"/>
      <c r="G148" s="13"/>
      <c r="H148" s="22"/>
    </row>
    <row r="149" spans="1:8" ht="10.5" customHeight="1">
      <c r="A149" s="7"/>
      <c r="C149" s="20"/>
      <c r="F149" s="22"/>
      <c r="G149" s="22"/>
      <c r="H149" s="22"/>
    </row>
    <row r="150" spans="1:8" ht="12.75" customHeight="1">
      <c r="A150" s="31" t="s">
        <v>48</v>
      </c>
      <c r="C150" s="20"/>
      <c r="F150" s="22"/>
      <c r="G150" s="22"/>
      <c r="H150" s="22"/>
    </row>
    <row r="151" spans="1:8" ht="12.75" customHeight="1">
      <c r="A151" s="1" t="s">
        <v>47</v>
      </c>
      <c r="C151" s="20"/>
      <c r="F151" s="22"/>
      <c r="G151" s="22"/>
      <c r="H151" s="22"/>
    </row>
    <row r="152" spans="1:8" ht="12.75" customHeight="1">
      <c r="A152" s="7"/>
      <c r="C152" s="20"/>
      <c r="F152" s="22"/>
      <c r="G152" s="22"/>
      <c r="H152" s="22"/>
    </row>
    <row r="153" spans="1:8" ht="12.75" customHeight="1">
      <c r="A153" s="32" t="s">
        <v>38</v>
      </c>
      <c r="C153" s="20"/>
      <c r="F153" s="22"/>
      <c r="G153" s="22"/>
      <c r="H153" s="22"/>
    </row>
    <row r="154" spans="1:10" ht="12.75" customHeight="1">
      <c r="A154" s="32" t="str">
        <f>A5</f>
        <v>For The Quarter Ended 31 December 2009</v>
      </c>
      <c r="C154" s="20"/>
      <c r="F154" s="22"/>
      <c r="G154" s="22"/>
      <c r="H154" s="22"/>
      <c r="J154" s="35"/>
    </row>
    <row r="155" spans="1:10" ht="12.75" customHeight="1">
      <c r="A155" s="7"/>
      <c r="C155" s="20"/>
      <c r="F155" s="23" t="s">
        <v>120</v>
      </c>
      <c r="G155" s="22"/>
      <c r="H155" s="23" t="str">
        <f>F155</f>
        <v>12 Months</v>
      </c>
      <c r="J155" s="28"/>
    </row>
    <row r="156" spans="1:10" ht="12.75" customHeight="1">
      <c r="A156" s="7"/>
      <c r="C156" s="20"/>
      <c r="F156" s="24" t="s">
        <v>14</v>
      </c>
      <c r="G156" s="22"/>
      <c r="H156" s="24" t="s">
        <v>14</v>
      </c>
      <c r="J156" s="28"/>
    </row>
    <row r="157" spans="1:10" ht="12.75" customHeight="1">
      <c r="A157" s="7"/>
      <c r="C157" s="20"/>
      <c r="F157" s="41">
        <f>E10</f>
        <v>40178</v>
      </c>
      <c r="G157" s="22"/>
      <c r="H157" s="41">
        <f>F10</f>
        <v>39813</v>
      </c>
      <c r="J157" s="28"/>
    </row>
    <row r="158" spans="1:10" ht="12.75" customHeight="1">
      <c r="A158" s="7"/>
      <c r="C158" s="20"/>
      <c r="F158" s="25" t="s">
        <v>1</v>
      </c>
      <c r="G158" s="22"/>
      <c r="H158" s="25" t="s">
        <v>1</v>
      </c>
      <c r="J158" s="28"/>
    </row>
    <row r="159" spans="1:10" ht="12.75" customHeight="1">
      <c r="A159" s="7"/>
      <c r="C159" s="20"/>
      <c r="E159" s="8"/>
      <c r="F159" s="8"/>
      <c r="G159" s="8"/>
      <c r="H159" s="8"/>
      <c r="J159" s="13"/>
    </row>
    <row r="160" spans="1:10" ht="12.75" customHeight="1">
      <c r="A160" s="15" t="s">
        <v>74</v>
      </c>
      <c r="C160" s="20"/>
      <c r="E160" s="8"/>
      <c r="F160" s="8"/>
      <c r="G160" s="8"/>
      <c r="H160" s="8"/>
      <c r="J160" s="13"/>
    </row>
    <row r="161" spans="1:10" ht="12.75" customHeight="1">
      <c r="A161" s="7" t="s">
        <v>40</v>
      </c>
      <c r="C161" s="20"/>
      <c r="E161" s="8"/>
      <c r="F161" s="8">
        <f>G25</f>
        <v>49169</v>
      </c>
      <c r="G161" s="8"/>
      <c r="H161" s="8">
        <f>H25</f>
        <v>70562</v>
      </c>
      <c r="J161" s="13"/>
    </row>
    <row r="162" spans="1:10" ht="12.75" customHeight="1">
      <c r="A162" s="7"/>
      <c r="C162" s="20"/>
      <c r="E162" s="8"/>
      <c r="F162" s="8"/>
      <c r="G162" s="8"/>
      <c r="H162" s="8"/>
      <c r="J162" s="13"/>
    </row>
    <row r="163" spans="1:10" ht="12.75" customHeight="1">
      <c r="A163" s="7" t="s">
        <v>116</v>
      </c>
      <c r="C163" s="20"/>
      <c r="E163" s="8"/>
      <c r="F163" s="8"/>
      <c r="G163" s="8"/>
      <c r="H163" s="8"/>
      <c r="J163" s="13"/>
    </row>
    <row r="164" spans="1:10" ht="12.75" customHeight="1">
      <c r="A164" s="7"/>
      <c r="B164" s="1" t="s">
        <v>15</v>
      </c>
      <c r="C164" s="20"/>
      <c r="E164" s="8"/>
      <c r="F164" s="8">
        <v>17413</v>
      </c>
      <c r="G164" s="8"/>
      <c r="H164" s="8">
        <v>7249</v>
      </c>
      <c r="J164" s="13"/>
    </row>
    <row r="165" spans="1:10" ht="12.75" customHeight="1">
      <c r="A165" s="7"/>
      <c r="B165" s="1" t="s">
        <v>29</v>
      </c>
      <c r="C165" s="20"/>
      <c r="E165" s="8"/>
      <c r="F165" s="8">
        <v>-3970</v>
      </c>
      <c r="G165" s="8"/>
      <c r="H165" s="8">
        <f>-6022-1117</f>
        <v>-7139</v>
      </c>
      <c r="J165" s="13"/>
    </row>
    <row r="166" spans="1:10" ht="12.75" customHeight="1">
      <c r="A166" s="7"/>
      <c r="C166" s="20"/>
      <c r="E166" s="8"/>
      <c r="F166" s="9"/>
      <c r="G166" s="8"/>
      <c r="H166" s="9"/>
      <c r="J166" s="13"/>
    </row>
    <row r="167" spans="1:10" ht="12.75" customHeight="1">
      <c r="A167" s="7" t="s">
        <v>16</v>
      </c>
      <c r="C167" s="20"/>
      <c r="E167" s="8"/>
      <c r="F167" s="8">
        <f>SUM(F161:F166)</f>
        <v>62612</v>
      </c>
      <c r="G167" s="8"/>
      <c r="H167" s="8">
        <f>SUM(H161:H166)</f>
        <v>70672</v>
      </c>
      <c r="J167" s="13"/>
    </row>
    <row r="168" spans="1:10" ht="12.75" customHeight="1">
      <c r="A168" s="7"/>
      <c r="C168" s="20"/>
      <c r="E168" s="8"/>
      <c r="F168" s="8"/>
      <c r="G168" s="8"/>
      <c r="H168" s="8"/>
      <c r="J168" s="13"/>
    </row>
    <row r="169" spans="1:10" ht="12.75" customHeight="1">
      <c r="A169" s="7" t="s">
        <v>17</v>
      </c>
      <c r="C169" s="20"/>
      <c r="E169" s="8"/>
      <c r="F169" s="8"/>
      <c r="G169" s="8"/>
      <c r="H169" s="8"/>
      <c r="J169" s="13"/>
    </row>
    <row r="170" spans="1:10" ht="12.75" customHeight="1">
      <c r="A170" s="7"/>
      <c r="B170" s="1" t="s">
        <v>18</v>
      </c>
      <c r="C170" s="20"/>
      <c r="E170" s="8"/>
      <c r="F170" s="8">
        <v>25720</v>
      </c>
      <c r="G170" s="8"/>
      <c r="H170" s="8">
        <v>-367</v>
      </c>
      <c r="J170" s="13"/>
    </row>
    <row r="171" spans="1:10" ht="12.75" customHeight="1">
      <c r="A171" s="7"/>
      <c r="B171" s="1" t="s">
        <v>19</v>
      </c>
      <c r="C171" s="20"/>
      <c r="E171" s="8"/>
      <c r="F171" s="8">
        <v>-18864</v>
      </c>
      <c r="G171" s="8"/>
      <c r="H171" s="8">
        <v>-24447</v>
      </c>
      <c r="J171" s="13"/>
    </row>
    <row r="172" spans="1:10" ht="12.75" customHeight="1">
      <c r="A172" s="7"/>
      <c r="C172" s="20"/>
      <c r="E172" s="8"/>
      <c r="F172" s="9"/>
      <c r="G172" s="8"/>
      <c r="H172" s="9"/>
      <c r="J172" s="13"/>
    </row>
    <row r="173" spans="1:10" ht="12.75" customHeight="1">
      <c r="A173" s="7" t="s">
        <v>36</v>
      </c>
      <c r="C173" s="20"/>
      <c r="E173" s="8"/>
      <c r="F173" s="8">
        <f>SUM(F167:F172)</f>
        <v>69468</v>
      </c>
      <c r="G173" s="8"/>
      <c r="H173" s="8">
        <f>SUM(H167:H172)</f>
        <v>45858</v>
      </c>
      <c r="J173" s="13"/>
    </row>
    <row r="174" spans="1:10" ht="12.75" customHeight="1">
      <c r="A174" s="7"/>
      <c r="C174" s="20"/>
      <c r="E174" s="8"/>
      <c r="F174" s="8"/>
      <c r="G174" s="8"/>
      <c r="H174" s="8"/>
      <c r="J174" s="13"/>
    </row>
    <row r="175" spans="1:10" ht="12.75" customHeight="1">
      <c r="A175" s="15" t="s">
        <v>75</v>
      </c>
      <c r="C175" s="20"/>
      <c r="E175" s="8"/>
      <c r="F175" s="8"/>
      <c r="G175" s="8"/>
      <c r="H175" s="8"/>
      <c r="J175" s="13"/>
    </row>
    <row r="176" spans="1:10" ht="12.75" customHeight="1">
      <c r="A176" s="7"/>
      <c r="B176" s="1" t="s">
        <v>20</v>
      </c>
      <c r="C176" s="20"/>
      <c r="E176" s="8"/>
      <c r="F176" s="10">
        <f>-5000-3710</f>
        <v>-8710</v>
      </c>
      <c r="G176" s="8"/>
      <c r="H176" s="10">
        <f>-49430-10137-57055</f>
        <v>-116622</v>
      </c>
      <c r="J176" s="13"/>
    </row>
    <row r="177" spans="1:10" ht="12.75" customHeight="1">
      <c r="A177" s="7"/>
      <c r="B177" s="1" t="s">
        <v>45</v>
      </c>
      <c r="C177" s="20"/>
      <c r="E177" s="8"/>
      <c r="F177" s="12">
        <f>-26366+5000+3710</f>
        <v>-17656</v>
      </c>
      <c r="G177" s="8"/>
      <c r="H177" s="12">
        <f>-33338-5738</f>
        <v>-39076</v>
      </c>
      <c r="J177" s="13"/>
    </row>
    <row r="178" spans="1:10" ht="12.75" customHeight="1">
      <c r="A178" s="7"/>
      <c r="C178" s="20"/>
      <c r="E178" s="8"/>
      <c r="F178" s="8">
        <f>SUM(F176:F177)</f>
        <v>-26366</v>
      </c>
      <c r="G178" s="8"/>
      <c r="H178" s="8">
        <f>SUM(H176:H177)</f>
        <v>-155698</v>
      </c>
      <c r="J178" s="13"/>
    </row>
    <row r="179" spans="1:10" ht="12.75" customHeight="1">
      <c r="A179" s="15" t="s">
        <v>87</v>
      </c>
      <c r="C179" s="20"/>
      <c r="E179" s="8"/>
      <c r="F179" s="8"/>
      <c r="G179" s="8"/>
      <c r="H179" s="8"/>
      <c r="J179" s="13"/>
    </row>
    <row r="180" spans="1:10" ht="12.75" customHeight="1">
      <c r="A180" s="7"/>
      <c r="B180" s="1" t="s">
        <v>30</v>
      </c>
      <c r="C180" s="20"/>
      <c r="E180" s="8"/>
      <c r="F180" s="10">
        <v>-13559</v>
      </c>
      <c r="G180" s="8"/>
      <c r="H180" s="10">
        <v>-13698</v>
      </c>
      <c r="J180" s="13"/>
    </row>
    <row r="181" spans="1:10" ht="12.75" customHeight="1">
      <c r="A181" s="7"/>
      <c r="B181" s="1" t="s">
        <v>25</v>
      </c>
      <c r="C181" s="20"/>
      <c r="E181" s="8"/>
      <c r="F181" s="11">
        <v>0</v>
      </c>
      <c r="G181" s="8"/>
      <c r="H181" s="11">
        <v>0</v>
      </c>
      <c r="J181" s="13"/>
    </row>
    <row r="182" spans="1:10" ht="12.75" customHeight="1">
      <c r="A182" s="7"/>
      <c r="B182" s="1" t="s">
        <v>21</v>
      </c>
      <c r="C182" s="20"/>
      <c r="E182" s="8"/>
      <c r="F182" s="11">
        <v>-29904</v>
      </c>
      <c r="G182" s="8"/>
      <c r="H182" s="11">
        <f>125660+13698+5738</f>
        <v>145096</v>
      </c>
      <c r="J182" s="13"/>
    </row>
    <row r="183" spans="1:10" ht="12.75" customHeight="1">
      <c r="A183" s="7"/>
      <c r="B183" s="1" t="s">
        <v>88</v>
      </c>
      <c r="C183" s="20"/>
      <c r="E183" s="8"/>
      <c r="F183" s="12">
        <v>123</v>
      </c>
      <c r="G183" s="8"/>
      <c r="H183" s="12">
        <v>0</v>
      </c>
      <c r="J183" s="13"/>
    </row>
    <row r="184" spans="1:10" ht="12.75" customHeight="1">
      <c r="A184" s="7"/>
      <c r="C184" s="20"/>
      <c r="E184" s="8"/>
      <c r="F184" s="8">
        <f>SUM(F180:F183)</f>
        <v>-43340</v>
      </c>
      <c r="G184" s="8"/>
      <c r="H184" s="8">
        <f>SUM(H180:H183)</f>
        <v>131398</v>
      </c>
      <c r="J184" s="13"/>
    </row>
    <row r="185" spans="1:10" ht="12.75" customHeight="1">
      <c r="A185" s="7"/>
      <c r="C185" s="20"/>
      <c r="E185" s="8"/>
      <c r="F185" s="9"/>
      <c r="G185" s="8"/>
      <c r="H185" s="9"/>
      <c r="J185" s="13"/>
    </row>
    <row r="186" spans="1:10" ht="12.75" customHeight="1">
      <c r="A186" s="15" t="s">
        <v>76</v>
      </c>
      <c r="C186" s="20"/>
      <c r="E186" s="8"/>
      <c r="F186" s="8">
        <f>F173+F178+F184</f>
        <v>-238</v>
      </c>
      <c r="G186" s="8"/>
      <c r="H186" s="8">
        <f>H173+H178+H184</f>
        <v>21558</v>
      </c>
      <c r="J186" s="13"/>
    </row>
    <row r="187" spans="1:10" ht="12.75" customHeight="1">
      <c r="A187" s="15"/>
      <c r="C187" s="20"/>
      <c r="E187" s="8"/>
      <c r="F187" s="8"/>
      <c r="G187" s="8"/>
      <c r="H187" s="8"/>
      <c r="J187" s="13"/>
    </row>
    <row r="188" spans="1:10" ht="12.75" customHeight="1">
      <c r="A188" s="15" t="s">
        <v>90</v>
      </c>
      <c r="C188" s="20"/>
      <c r="E188" s="8"/>
      <c r="F188" s="8">
        <v>24607</v>
      </c>
      <c r="G188" s="8"/>
      <c r="H188" s="8">
        <v>3491</v>
      </c>
      <c r="J188" s="13"/>
    </row>
    <row r="189" spans="1:10" ht="12.75" customHeight="1">
      <c r="A189" s="15" t="s">
        <v>77</v>
      </c>
      <c r="C189" s="20"/>
      <c r="E189" s="8"/>
      <c r="F189" s="8">
        <v>-1</v>
      </c>
      <c r="G189" s="8"/>
      <c r="H189" s="8">
        <v>-442</v>
      </c>
      <c r="J189" s="13"/>
    </row>
    <row r="190" spans="1:10" ht="12.75" customHeight="1">
      <c r="A190" s="15"/>
      <c r="C190" s="20"/>
      <c r="E190" s="8"/>
      <c r="F190" s="9"/>
      <c r="G190" s="8"/>
      <c r="H190" s="9"/>
      <c r="J190" s="13"/>
    </row>
    <row r="191" spans="1:10" ht="12.75" customHeight="1">
      <c r="A191" s="15" t="s">
        <v>91</v>
      </c>
      <c r="C191" s="20"/>
      <c r="E191" s="8"/>
      <c r="F191" s="8">
        <f>SUM(F186:F190)</f>
        <v>24368</v>
      </c>
      <c r="G191" s="8"/>
      <c r="H191" s="8">
        <f>SUM(H186:H190)</f>
        <v>24607</v>
      </c>
      <c r="J191" s="13"/>
    </row>
    <row r="192" spans="1:10" ht="7.5" customHeight="1" thickBot="1">
      <c r="A192" s="15"/>
      <c r="C192" s="20"/>
      <c r="E192" s="8"/>
      <c r="F192" s="14"/>
      <c r="G192" s="8"/>
      <c r="H192" s="14"/>
      <c r="J192" s="13"/>
    </row>
    <row r="193" spans="1:10" ht="12.75" customHeight="1">
      <c r="A193" s="15"/>
      <c r="C193" s="20"/>
      <c r="E193" s="8"/>
      <c r="F193" s="13"/>
      <c r="G193" s="8"/>
      <c r="H193" s="13"/>
      <c r="J193" s="13"/>
    </row>
    <row r="194" spans="1:10" ht="12.75" customHeight="1">
      <c r="A194" s="15"/>
      <c r="C194" s="20"/>
      <c r="E194" s="8"/>
      <c r="F194" s="8"/>
      <c r="G194" s="8"/>
      <c r="H194" s="8"/>
      <c r="J194" s="13"/>
    </row>
    <row r="195" spans="1:10" ht="12.75" customHeight="1">
      <c r="A195" s="15" t="s">
        <v>91</v>
      </c>
      <c r="C195" s="20"/>
      <c r="E195" s="8"/>
      <c r="F195" s="8"/>
      <c r="G195" s="8"/>
      <c r="H195" s="8"/>
      <c r="J195" s="13"/>
    </row>
    <row r="196" spans="2:10" ht="12.75" customHeight="1">
      <c r="B196" s="1" t="s">
        <v>27</v>
      </c>
      <c r="C196" s="20"/>
      <c r="E196" s="8"/>
      <c r="F196" s="8">
        <v>864</v>
      </c>
      <c r="G196" s="8"/>
      <c r="H196" s="8">
        <v>6770</v>
      </c>
      <c r="J196" s="13"/>
    </row>
    <row r="197" spans="1:10" ht="12.75" customHeight="1">
      <c r="A197" s="15"/>
      <c r="B197" s="1" t="s">
        <v>26</v>
      </c>
      <c r="C197" s="20"/>
      <c r="E197" s="8"/>
      <c r="F197" s="9">
        <v>23784</v>
      </c>
      <c r="G197" s="8"/>
      <c r="H197" s="9">
        <v>20745</v>
      </c>
      <c r="J197" s="13"/>
    </row>
    <row r="198" spans="1:10" ht="12.75" customHeight="1">
      <c r="A198" s="15"/>
      <c r="C198" s="20"/>
      <c r="E198" s="8"/>
      <c r="F198" s="8">
        <f>F196+F197</f>
        <v>24648</v>
      </c>
      <c r="G198" s="8"/>
      <c r="H198" s="8">
        <f>H196+H197</f>
        <v>27515</v>
      </c>
      <c r="I198" s="8"/>
      <c r="J198" s="13"/>
    </row>
    <row r="199" spans="1:10" ht="12.75" customHeight="1">
      <c r="A199" s="15"/>
      <c r="B199" s="1" t="s">
        <v>28</v>
      </c>
      <c r="C199" s="20"/>
      <c r="E199" s="8"/>
      <c r="F199" s="9">
        <v>-280</v>
      </c>
      <c r="G199" s="8"/>
      <c r="H199" s="9">
        <v>-2908</v>
      </c>
      <c r="I199" s="37" t="s">
        <v>37</v>
      </c>
      <c r="J199" s="13"/>
    </row>
    <row r="200" spans="3:10" ht="12.75" customHeight="1">
      <c r="C200" s="20"/>
      <c r="E200" s="8"/>
      <c r="F200" s="13">
        <f>F198+F199</f>
        <v>24368</v>
      </c>
      <c r="G200" s="8"/>
      <c r="H200" s="13">
        <f>H198+H199</f>
        <v>24607</v>
      </c>
      <c r="I200" s="8">
        <f>F191-F200</f>
        <v>0</v>
      </c>
      <c r="J200" s="13">
        <f>H191-H200</f>
        <v>0</v>
      </c>
    </row>
    <row r="201" spans="1:10" ht="7.5" customHeight="1" thickBot="1">
      <c r="A201" s="15"/>
      <c r="C201" s="20"/>
      <c r="E201" s="8"/>
      <c r="F201" s="14"/>
      <c r="G201" s="8"/>
      <c r="H201" s="14"/>
      <c r="J201" s="13"/>
    </row>
    <row r="202" spans="1:10" ht="12.75" customHeight="1">
      <c r="A202" s="15"/>
      <c r="C202" s="20"/>
      <c r="E202" s="8"/>
      <c r="H202" s="8"/>
      <c r="I202" s="8"/>
      <c r="J202" s="13"/>
    </row>
    <row r="203" spans="1:10" ht="12.75" customHeight="1">
      <c r="A203" s="15"/>
      <c r="C203" s="20"/>
      <c r="E203" s="8"/>
      <c r="H203" s="8"/>
      <c r="I203" s="8"/>
      <c r="J203" s="13"/>
    </row>
    <row r="204" spans="1:10" ht="12.75" customHeight="1">
      <c r="A204" s="7" t="s">
        <v>39</v>
      </c>
      <c r="C204" s="20"/>
      <c r="E204" s="8"/>
      <c r="F204" s="8"/>
      <c r="G204" s="8"/>
      <c r="H204" s="8"/>
      <c r="J204" s="35"/>
    </row>
    <row r="205" spans="1:8" ht="12.75" customHeight="1">
      <c r="A205" s="7" t="s">
        <v>115</v>
      </c>
      <c r="B205" s="7"/>
      <c r="E205" s="13"/>
      <c r="F205" s="21"/>
      <c r="G205" s="13"/>
      <c r="H205" s="8"/>
    </row>
    <row r="206" spans="1:8" ht="12.75" customHeight="1">
      <c r="A206" s="7" t="s">
        <v>42</v>
      </c>
      <c r="B206" s="3"/>
      <c r="E206" s="13"/>
      <c r="F206" s="21"/>
      <c r="G206" s="13"/>
      <c r="H206" s="8"/>
    </row>
    <row r="207" spans="1:8" ht="12.75" customHeight="1">
      <c r="A207" s="7"/>
      <c r="B207" s="3"/>
      <c r="E207" s="13"/>
      <c r="F207" s="21"/>
      <c r="G207" s="13"/>
      <c r="H207" s="8"/>
    </row>
    <row r="208" spans="1:8" ht="12.75" customHeight="1">
      <c r="A208" s="36"/>
      <c r="B208" s="3"/>
      <c r="E208" s="13"/>
      <c r="F208" s="21"/>
      <c r="G208" s="13"/>
      <c r="H208" s="8"/>
    </row>
    <row r="209" spans="2:8" ht="12.75" customHeight="1">
      <c r="B209" s="20"/>
      <c r="C209" s="20"/>
      <c r="E209" s="8"/>
      <c r="F209" s="8"/>
      <c r="G209" s="8"/>
      <c r="H209" s="8"/>
    </row>
    <row r="210" spans="1:8" ht="12.75" customHeight="1">
      <c r="A210" s="7"/>
      <c r="B210" s="20"/>
      <c r="C210" s="20"/>
      <c r="E210" s="8"/>
      <c r="F210" s="8"/>
      <c r="G210" s="8"/>
      <c r="H210" s="8"/>
    </row>
    <row r="211" spans="1:8" ht="12.75" customHeight="1">
      <c r="A211" s="7"/>
      <c r="B211" s="20"/>
      <c r="C211" s="20"/>
      <c r="E211" s="33"/>
      <c r="F211" s="8"/>
      <c r="G211" s="8"/>
      <c r="H211" s="8"/>
    </row>
    <row r="212" spans="1:8" ht="12.75" customHeight="1">
      <c r="A212" s="7"/>
      <c r="B212" s="20"/>
      <c r="C212" s="20"/>
      <c r="E212" s="8"/>
      <c r="F212" s="8"/>
      <c r="G212" s="8"/>
      <c r="H212" s="8"/>
    </row>
    <row r="213" spans="1:8" ht="12.75" customHeight="1">
      <c r="A213" s="7"/>
      <c r="B213" s="20"/>
      <c r="C213" s="20"/>
      <c r="F213" s="8"/>
      <c r="G213" s="8"/>
      <c r="H213" s="8"/>
    </row>
    <row r="214" spans="1:8" ht="12.75" customHeight="1">
      <c r="A214" s="7"/>
      <c r="B214" s="20"/>
      <c r="C214" s="20"/>
      <c r="F214" s="8"/>
      <c r="G214" s="8"/>
      <c r="H214" s="8"/>
    </row>
    <row r="215" spans="1:8" ht="12.75" customHeight="1">
      <c r="A215" s="7"/>
      <c r="B215" s="20"/>
      <c r="C215" s="20"/>
      <c r="F215" s="8"/>
      <c r="G215" s="8"/>
      <c r="H215" s="8"/>
    </row>
    <row r="216" spans="1:8" ht="12.75" customHeight="1">
      <c r="A216" s="7"/>
      <c r="B216" s="3"/>
      <c r="C216" s="3"/>
      <c r="F216" s="8"/>
      <c r="G216" s="8"/>
      <c r="H216" s="8"/>
    </row>
    <row r="217" spans="1:8" ht="12.75" customHeight="1">
      <c r="A217" s="7"/>
      <c r="B217" s="3"/>
      <c r="C217" s="3"/>
      <c r="F217" s="8"/>
      <c r="G217" s="8"/>
      <c r="H217" s="8"/>
    </row>
    <row r="218" spans="1:8" ht="12.75" customHeight="1">
      <c r="A218" s="7"/>
      <c r="B218" s="3"/>
      <c r="C218" s="3"/>
      <c r="F218" s="8"/>
      <c r="G218" s="8"/>
      <c r="H218" s="8"/>
    </row>
    <row r="219" spans="1:8" ht="12.75" customHeight="1">
      <c r="A219" s="7"/>
      <c r="B219" s="3"/>
      <c r="C219" s="3"/>
      <c r="F219" s="8"/>
      <c r="G219" s="8"/>
      <c r="H219" s="8"/>
    </row>
    <row r="220" spans="1:8" ht="12.75" customHeight="1">
      <c r="A220" s="7"/>
      <c r="B220" s="3"/>
      <c r="C220" s="3"/>
      <c r="F220" s="8"/>
      <c r="G220" s="8"/>
      <c r="H220" s="8"/>
    </row>
    <row r="221" spans="1:8" ht="12.75" customHeight="1">
      <c r="A221" s="7"/>
      <c r="B221" s="3"/>
      <c r="C221" s="3"/>
      <c r="F221" s="8"/>
      <c r="G221" s="8"/>
      <c r="H221" s="8"/>
    </row>
    <row r="222" spans="1:8" ht="12.75" customHeight="1">
      <c r="A222" s="7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</sheetData>
  <sheetProtection/>
  <mergeCells count="2">
    <mergeCell ref="E7:F7"/>
    <mergeCell ref="G7:H7"/>
  </mergeCells>
  <printOptions/>
  <pageMargins left="0.9448818897637796" right="0.6" top="0.43" bottom="0.39" header="0.33" footer="0.22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53" max="7" man="1"/>
    <brk id="1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3" max="3" width="5.57421875" style="0" customWidth="1"/>
    <col min="4" max="10" width="10.00390625" style="0" customWidth="1"/>
  </cols>
  <sheetData>
    <row r="1" spans="1:12" ht="14.25">
      <c r="A1" s="31" t="s">
        <v>48</v>
      </c>
      <c r="B1" s="1"/>
      <c r="C1" s="20"/>
      <c r="D1" s="1"/>
      <c r="E1" s="1"/>
      <c r="F1" s="1"/>
      <c r="G1" s="22"/>
      <c r="H1" s="22"/>
      <c r="I1" s="22"/>
      <c r="J1" s="22"/>
      <c r="K1" s="1"/>
      <c r="L1" s="1"/>
    </row>
    <row r="2" spans="1:12" ht="12.75">
      <c r="A2" s="1" t="s">
        <v>47</v>
      </c>
      <c r="B2" s="1"/>
      <c r="C2" s="20"/>
      <c r="D2" s="1"/>
      <c r="E2" s="1"/>
      <c r="F2" s="1"/>
      <c r="G2" s="22"/>
      <c r="H2" s="22"/>
      <c r="I2" s="22"/>
      <c r="J2" s="22"/>
      <c r="K2" s="1"/>
      <c r="L2" s="1"/>
    </row>
    <row r="3" spans="1:12" ht="12.75">
      <c r="A3" s="7"/>
      <c r="B3" s="1"/>
      <c r="C3" s="20"/>
      <c r="D3" s="1"/>
      <c r="E3" s="1"/>
      <c r="F3" s="1"/>
      <c r="G3" s="22"/>
      <c r="H3" s="22"/>
      <c r="I3" s="22"/>
      <c r="J3" s="22"/>
      <c r="K3" s="1"/>
      <c r="L3" s="1"/>
    </row>
    <row r="4" spans="1:12" ht="14.25">
      <c r="A4" s="32" t="s">
        <v>41</v>
      </c>
      <c r="B4" s="1"/>
      <c r="C4" s="20"/>
      <c r="D4" s="1"/>
      <c r="E4" s="1"/>
      <c r="F4" s="1"/>
      <c r="G4" s="22"/>
      <c r="H4" s="22"/>
      <c r="I4" s="22"/>
      <c r="J4" s="22"/>
      <c r="K4" s="1"/>
      <c r="L4" s="1"/>
    </row>
    <row r="5" spans="1:12" ht="14.25">
      <c r="A5" s="31" t="s">
        <v>117</v>
      </c>
      <c r="B5" s="1"/>
      <c r="C5" s="20"/>
      <c r="D5" s="1"/>
      <c r="E5" s="1"/>
      <c r="F5" s="1"/>
      <c r="G5" s="22"/>
      <c r="H5" s="22"/>
      <c r="I5" s="22"/>
      <c r="J5" s="22"/>
      <c r="K5" s="1"/>
      <c r="L5" s="1"/>
    </row>
    <row r="6" spans="1:12" ht="14.25">
      <c r="A6" s="31"/>
      <c r="B6" s="1"/>
      <c r="C6" s="20"/>
      <c r="D6" s="1"/>
      <c r="E6" s="1"/>
      <c r="F6" s="1"/>
      <c r="G6" s="22"/>
      <c r="H6" s="22"/>
      <c r="I6" s="22"/>
      <c r="J6" s="22"/>
      <c r="K6" s="1"/>
      <c r="L6" s="1"/>
    </row>
    <row r="7" spans="1:12" ht="14.25">
      <c r="A7" s="31"/>
      <c r="B7" s="1"/>
      <c r="C7" s="20"/>
      <c r="D7" s="57" t="s">
        <v>89</v>
      </c>
      <c r="E7" s="58"/>
      <c r="F7" s="58"/>
      <c r="G7" s="58"/>
      <c r="H7" s="58"/>
      <c r="I7" s="50"/>
      <c r="J7" s="52"/>
      <c r="K7" s="1"/>
      <c r="L7" s="1"/>
    </row>
    <row r="8" spans="1:12" ht="12.75">
      <c r="A8" s="7"/>
      <c r="B8" s="1"/>
      <c r="C8" s="20"/>
      <c r="D8" s="48"/>
      <c r="E8" s="57" t="s">
        <v>85</v>
      </c>
      <c r="F8" s="58"/>
      <c r="G8" s="59"/>
      <c r="H8" s="54" t="s">
        <v>86</v>
      </c>
      <c r="I8" s="51" t="s">
        <v>68</v>
      </c>
      <c r="J8" s="24" t="s">
        <v>24</v>
      </c>
      <c r="K8" s="1"/>
      <c r="L8" s="1"/>
    </row>
    <row r="9" spans="1:12" ht="12.75">
      <c r="A9" s="38"/>
      <c r="B9" s="35"/>
      <c r="C9" s="39"/>
      <c r="D9" s="5" t="s">
        <v>22</v>
      </c>
      <c r="E9" s="46" t="s">
        <v>22</v>
      </c>
      <c r="F9" s="4" t="s">
        <v>107</v>
      </c>
      <c r="G9" s="26" t="s">
        <v>111</v>
      </c>
      <c r="H9" s="23" t="s">
        <v>23</v>
      </c>
      <c r="I9" s="51" t="s">
        <v>72</v>
      </c>
      <c r="J9" s="24" t="s">
        <v>73</v>
      </c>
      <c r="K9" s="1"/>
      <c r="L9" s="1"/>
    </row>
    <row r="10" spans="1:12" ht="12.75">
      <c r="A10" s="35"/>
      <c r="B10" s="30"/>
      <c r="C10" s="39"/>
      <c r="D10" s="5" t="s">
        <v>69</v>
      </c>
      <c r="E10" s="47" t="s">
        <v>70</v>
      </c>
      <c r="F10" s="5" t="s">
        <v>106</v>
      </c>
      <c r="G10" s="28" t="s">
        <v>112</v>
      </c>
      <c r="H10" s="24" t="s">
        <v>71</v>
      </c>
      <c r="I10" s="51"/>
      <c r="J10" s="24"/>
      <c r="K10" s="1"/>
      <c r="L10" s="1"/>
    </row>
    <row r="11" spans="1:12" ht="12.75">
      <c r="A11" s="38"/>
      <c r="B11" s="35"/>
      <c r="C11" s="39"/>
      <c r="D11" s="6" t="s">
        <v>1</v>
      </c>
      <c r="E11" s="29" t="s">
        <v>1</v>
      </c>
      <c r="F11" s="6" t="s">
        <v>1</v>
      </c>
      <c r="G11" s="27" t="s">
        <v>1</v>
      </c>
      <c r="H11" s="6" t="s">
        <v>1</v>
      </c>
      <c r="I11" s="49" t="s">
        <v>1</v>
      </c>
      <c r="J11" s="6" t="s">
        <v>1</v>
      </c>
      <c r="K11" s="1"/>
      <c r="L11" s="1"/>
    </row>
    <row r="12" spans="1:12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1"/>
      <c r="L12" s="1"/>
    </row>
    <row r="13" spans="1:12" ht="12.75">
      <c r="A13" s="7" t="s">
        <v>109</v>
      </c>
      <c r="B13" s="1"/>
      <c r="C13" s="20"/>
      <c r="D13" s="8">
        <v>68781</v>
      </c>
      <c r="E13" s="8">
        <v>5559</v>
      </c>
      <c r="F13" s="8">
        <v>-5738</v>
      </c>
      <c r="G13" s="8">
        <v>-441</v>
      </c>
      <c r="H13" s="8">
        <v>149780</v>
      </c>
      <c r="I13" s="8">
        <v>4367</v>
      </c>
      <c r="J13" s="8">
        <f>SUM(D13:I13)</f>
        <v>222308</v>
      </c>
      <c r="K13" s="1"/>
      <c r="L13" s="1"/>
    </row>
    <row r="14" spans="1:12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1"/>
      <c r="L14" s="1"/>
    </row>
    <row r="15" spans="1:12" ht="12.75">
      <c r="A15" s="7" t="s">
        <v>43</v>
      </c>
      <c r="B15" s="1"/>
      <c r="C15" s="20"/>
      <c r="D15" s="8">
        <v>0</v>
      </c>
      <c r="E15" s="8">
        <v>0</v>
      </c>
      <c r="F15" s="8">
        <v>0</v>
      </c>
      <c r="G15" s="8">
        <v>-1</v>
      </c>
      <c r="H15" s="8">
        <v>0</v>
      </c>
      <c r="I15" s="8">
        <v>0</v>
      </c>
      <c r="J15" s="8">
        <f aca="true" t="shared" si="0" ref="J15:J27">SUM(D15:I15)</f>
        <v>-1</v>
      </c>
      <c r="K15" s="1"/>
      <c r="L15" s="1"/>
    </row>
    <row r="16" spans="1:12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1"/>
      <c r="L16" s="1"/>
    </row>
    <row r="17" spans="1:12" ht="12.75">
      <c r="A17" s="7" t="s">
        <v>35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-6761</v>
      </c>
      <c r="I17" s="8">
        <v>0</v>
      </c>
      <c r="J17" s="8">
        <f t="shared" si="0"/>
        <v>-6761</v>
      </c>
      <c r="K17" s="1"/>
      <c r="L17" s="1"/>
    </row>
    <row r="18" spans="1:12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1"/>
      <c r="L18" s="1"/>
    </row>
    <row r="19" spans="1:12" ht="12.75">
      <c r="A19" s="7" t="s">
        <v>25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0</v>
      </c>
      <c r="K19" s="1"/>
      <c r="L19" s="1"/>
    </row>
    <row r="20" spans="1:12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1"/>
      <c r="L20" s="1"/>
    </row>
    <row r="21" spans="1:12" ht="12.75">
      <c r="A21" s="7" t="s">
        <v>123</v>
      </c>
      <c r="B21" s="1"/>
      <c r="C21" s="20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13</v>
      </c>
      <c r="J21" s="8">
        <f t="shared" si="0"/>
        <v>13</v>
      </c>
      <c r="K21" s="1"/>
      <c r="L21" s="1"/>
    </row>
    <row r="22" spans="1:12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1"/>
      <c r="L22" s="1"/>
    </row>
    <row r="23" spans="1:12" ht="12.75">
      <c r="A23" s="7" t="s">
        <v>114</v>
      </c>
      <c r="B23" s="1"/>
      <c r="C23" s="20"/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123</v>
      </c>
      <c r="J23" s="8">
        <f t="shared" si="0"/>
        <v>123</v>
      </c>
      <c r="K23" s="1"/>
      <c r="L23" s="1"/>
    </row>
    <row r="24" spans="1:12" ht="12.75">
      <c r="A24" s="7"/>
      <c r="B24" s="1"/>
      <c r="C24" s="20"/>
      <c r="D24" s="8"/>
      <c r="E24" s="8"/>
      <c r="F24" s="8"/>
      <c r="G24" s="8"/>
      <c r="H24" s="8"/>
      <c r="I24" s="8"/>
      <c r="J24" s="8"/>
      <c r="K24" s="1"/>
      <c r="L24" s="1"/>
    </row>
    <row r="25" spans="1:12" ht="12.75">
      <c r="A25" s="7" t="s">
        <v>108</v>
      </c>
      <c r="B25" s="1"/>
      <c r="C25" s="20"/>
      <c r="D25" s="8">
        <v>0</v>
      </c>
      <c r="E25" s="8">
        <v>0</v>
      </c>
      <c r="F25" s="8">
        <v>-3144</v>
      </c>
      <c r="G25" s="8">
        <v>0</v>
      </c>
      <c r="H25" s="8">
        <v>0</v>
      </c>
      <c r="I25" s="8">
        <v>0</v>
      </c>
      <c r="J25" s="8">
        <f t="shared" si="0"/>
        <v>-3144</v>
      </c>
      <c r="K25" s="1"/>
      <c r="L25" s="1"/>
    </row>
    <row r="26" spans="1:12" ht="12.75">
      <c r="A26" s="7"/>
      <c r="B26" s="1"/>
      <c r="C26" s="20"/>
      <c r="D26" s="8"/>
      <c r="E26" s="8"/>
      <c r="F26" s="8"/>
      <c r="G26" s="8"/>
      <c r="H26" s="8"/>
      <c r="I26" s="8"/>
      <c r="J26" s="8"/>
      <c r="K26" s="1"/>
      <c r="L26" s="1"/>
    </row>
    <row r="27" spans="1:12" ht="12.75">
      <c r="A27" s="7" t="s">
        <v>79</v>
      </c>
      <c r="B27" s="1"/>
      <c r="C27" s="20"/>
      <c r="D27" s="8">
        <v>0</v>
      </c>
      <c r="E27" s="8">
        <v>0</v>
      </c>
      <c r="F27" s="8">
        <v>0</v>
      </c>
      <c r="G27" s="8">
        <v>0</v>
      </c>
      <c r="H27" s="8">
        <f>Acc!G34</f>
        <v>41255</v>
      </c>
      <c r="I27" s="8">
        <f>Acc!G36</f>
        <v>1980</v>
      </c>
      <c r="J27" s="8">
        <f t="shared" si="0"/>
        <v>43235</v>
      </c>
      <c r="K27" s="1"/>
      <c r="L27" s="1"/>
    </row>
    <row r="28" spans="1:12" ht="12.75">
      <c r="A28" s="7"/>
      <c r="B28" s="1"/>
      <c r="C28" s="20"/>
      <c r="D28" s="9"/>
      <c r="E28" s="9"/>
      <c r="F28" s="9"/>
      <c r="G28" s="9"/>
      <c r="H28" s="9"/>
      <c r="I28" s="9"/>
      <c r="J28" s="9"/>
      <c r="K28" s="1"/>
      <c r="L28" s="1"/>
    </row>
    <row r="29" spans="1:12" ht="12.75">
      <c r="A29" s="15" t="s">
        <v>121</v>
      </c>
      <c r="B29" s="1"/>
      <c r="C29" s="20"/>
      <c r="D29" s="8">
        <f>SUM(D13:D28)</f>
        <v>68781</v>
      </c>
      <c r="E29" s="8">
        <f aca="true" t="shared" si="1" ref="E29:J29">SUM(E13:E28)</f>
        <v>5559</v>
      </c>
      <c r="F29" s="8">
        <f t="shared" si="1"/>
        <v>-8882</v>
      </c>
      <c r="G29" s="8">
        <f t="shared" si="1"/>
        <v>-442</v>
      </c>
      <c r="H29" s="8">
        <f t="shared" si="1"/>
        <v>184274</v>
      </c>
      <c r="I29" s="8">
        <f t="shared" si="1"/>
        <v>6483</v>
      </c>
      <c r="J29" s="8">
        <f t="shared" si="1"/>
        <v>255773</v>
      </c>
      <c r="K29" s="8">
        <f>SUM(J13:J28)-J29</f>
        <v>0</v>
      </c>
      <c r="L29" s="8">
        <f>J29-Acc!F112</f>
        <v>0</v>
      </c>
    </row>
    <row r="30" spans="1:12" ht="13.5" thickBot="1">
      <c r="A30" s="7"/>
      <c r="B30" s="1"/>
      <c r="C30" s="20"/>
      <c r="D30" s="14"/>
      <c r="E30" s="14"/>
      <c r="F30" s="14"/>
      <c r="G30" s="14"/>
      <c r="H30" s="14"/>
      <c r="I30" s="14"/>
      <c r="J30" s="14"/>
      <c r="K30" s="1"/>
      <c r="L30" s="1"/>
    </row>
    <row r="31" spans="1:12" ht="12.75">
      <c r="A31" s="38"/>
      <c r="B31" s="35"/>
      <c r="C31" s="39"/>
      <c r="D31" s="40"/>
      <c r="E31" s="40"/>
      <c r="F31" s="40"/>
      <c r="G31" s="40"/>
      <c r="H31" s="40"/>
      <c r="I31" s="40"/>
      <c r="J31" s="40"/>
      <c r="K31" s="1"/>
      <c r="L31" s="1"/>
    </row>
    <row r="32" spans="1:12" ht="12.75">
      <c r="A32" s="38"/>
      <c r="B32" s="35"/>
      <c r="C32" s="39"/>
      <c r="D32" s="40"/>
      <c r="E32" s="40"/>
      <c r="F32" s="40"/>
      <c r="G32" s="40"/>
      <c r="H32" s="40"/>
      <c r="I32" s="40"/>
      <c r="J32" s="40"/>
      <c r="K32" s="1"/>
      <c r="L32" s="1"/>
    </row>
    <row r="33" spans="1:12" ht="12.75">
      <c r="A33" s="38"/>
      <c r="B33" s="35"/>
      <c r="C33" s="39"/>
      <c r="D33" s="40"/>
      <c r="E33" s="40"/>
      <c r="F33" s="40"/>
      <c r="G33" s="40"/>
      <c r="H33" s="40"/>
      <c r="I33" s="40"/>
      <c r="J33" s="40"/>
      <c r="K33" s="1"/>
      <c r="L33" s="1"/>
    </row>
    <row r="34" spans="1:12" ht="12.75">
      <c r="A34" s="7" t="s">
        <v>101</v>
      </c>
      <c r="B34" s="1"/>
      <c r="C34" s="20"/>
      <c r="D34" s="8">
        <v>68781</v>
      </c>
      <c r="E34" s="8">
        <v>5559</v>
      </c>
      <c r="F34" s="8">
        <v>0</v>
      </c>
      <c r="G34" s="8">
        <v>1</v>
      </c>
      <c r="H34" s="8">
        <v>102712</v>
      </c>
      <c r="I34" s="8">
        <v>3276</v>
      </c>
      <c r="J34" s="8">
        <f>SUM(D34:I34)</f>
        <v>180329</v>
      </c>
      <c r="K34" s="1"/>
      <c r="L34" s="35"/>
    </row>
    <row r="35" spans="1:12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1"/>
      <c r="L35" s="35"/>
    </row>
    <row r="36" spans="1:12" ht="12.75">
      <c r="A36" s="7" t="s">
        <v>43</v>
      </c>
      <c r="B36" s="1"/>
      <c r="C36" s="20"/>
      <c r="D36" s="8">
        <v>0</v>
      </c>
      <c r="E36" s="8">
        <v>0</v>
      </c>
      <c r="F36" s="8">
        <v>0</v>
      </c>
      <c r="G36" s="8">
        <v>-442</v>
      </c>
      <c r="H36" s="8">
        <v>0</v>
      </c>
      <c r="I36" s="8">
        <v>0</v>
      </c>
      <c r="J36" s="8">
        <f aca="true" t="shared" si="2" ref="J36:J46">SUM(D36:I36)</f>
        <v>-442</v>
      </c>
      <c r="K36" s="1"/>
      <c r="L36" s="35"/>
    </row>
    <row r="37" spans="1:12" ht="12.75">
      <c r="A37" s="7"/>
      <c r="B37" s="1"/>
      <c r="C37" s="20"/>
      <c r="D37" s="8"/>
      <c r="E37" s="8"/>
      <c r="F37" s="8"/>
      <c r="G37" s="8"/>
      <c r="H37" s="8"/>
      <c r="I37" s="8"/>
      <c r="J37" s="8"/>
      <c r="K37" s="1"/>
      <c r="L37" s="35"/>
    </row>
    <row r="38" spans="1:12" ht="12.75">
      <c r="A38" s="7" t="s">
        <v>35</v>
      </c>
      <c r="B38" s="1"/>
      <c r="C38" s="20"/>
      <c r="D38" s="8">
        <v>0</v>
      </c>
      <c r="E38" s="8">
        <v>0</v>
      </c>
      <c r="F38" s="8">
        <v>0</v>
      </c>
      <c r="G38" s="8">
        <v>0</v>
      </c>
      <c r="H38" s="8">
        <f>-6820-6798</f>
        <v>-13618</v>
      </c>
      <c r="I38" s="8">
        <v>0</v>
      </c>
      <c r="J38" s="8">
        <f t="shared" si="2"/>
        <v>-13618</v>
      </c>
      <c r="K38" s="1"/>
      <c r="L38" s="35"/>
    </row>
    <row r="39" spans="1:12" ht="12.75">
      <c r="A39" s="7"/>
      <c r="B39" s="1"/>
      <c r="C39" s="20"/>
      <c r="D39" s="8"/>
      <c r="E39" s="8"/>
      <c r="F39" s="8"/>
      <c r="G39" s="8"/>
      <c r="H39" s="8"/>
      <c r="I39" s="8"/>
      <c r="J39" s="8"/>
      <c r="K39" s="1"/>
      <c r="L39" s="35"/>
    </row>
    <row r="40" spans="1:12" ht="12.75">
      <c r="A40" s="7" t="s">
        <v>25</v>
      </c>
      <c r="B40" s="1"/>
      <c r="C40" s="20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f t="shared" si="2"/>
        <v>0</v>
      </c>
      <c r="K40" s="1"/>
      <c r="L40" s="35"/>
    </row>
    <row r="41" spans="1:12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1"/>
      <c r="L41" s="35"/>
    </row>
    <row r="42" spans="1:12" ht="12.75">
      <c r="A42" s="7" t="s">
        <v>108</v>
      </c>
      <c r="B42" s="1"/>
      <c r="C42" s="20"/>
      <c r="D42" s="8">
        <v>0</v>
      </c>
      <c r="E42" s="8">
        <v>0</v>
      </c>
      <c r="F42" s="8">
        <v>-5738</v>
      </c>
      <c r="G42" s="8">
        <v>0</v>
      </c>
      <c r="H42" s="8">
        <v>0</v>
      </c>
      <c r="I42" s="8">
        <v>0</v>
      </c>
      <c r="J42" s="8">
        <f t="shared" si="2"/>
        <v>-5738</v>
      </c>
      <c r="K42" s="1"/>
      <c r="L42" s="35"/>
    </row>
    <row r="43" spans="1:12" ht="12.75">
      <c r="A43" s="7"/>
      <c r="B43" s="1"/>
      <c r="C43" s="20"/>
      <c r="D43" s="8"/>
      <c r="E43" s="8"/>
      <c r="F43" s="8"/>
      <c r="G43" s="8"/>
      <c r="H43" s="8"/>
      <c r="I43" s="8"/>
      <c r="J43" s="8"/>
      <c r="K43" s="1"/>
      <c r="L43" s="35"/>
    </row>
    <row r="44" spans="1:12" ht="12.75">
      <c r="A44" s="7" t="s">
        <v>100</v>
      </c>
      <c r="B44" s="1"/>
      <c r="C44" s="20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-1156</v>
      </c>
      <c r="J44" s="8">
        <f t="shared" si="2"/>
        <v>-1156</v>
      </c>
      <c r="K44" s="1"/>
      <c r="L44" s="35"/>
    </row>
    <row r="45" spans="1:12" ht="12.75">
      <c r="A45" s="7"/>
      <c r="B45" s="1"/>
      <c r="C45" s="20"/>
      <c r="D45" s="8"/>
      <c r="E45" s="8"/>
      <c r="F45" s="8"/>
      <c r="G45" s="8"/>
      <c r="H45" s="8"/>
      <c r="I45" s="8"/>
      <c r="J45" s="8"/>
      <c r="K45" s="1"/>
      <c r="L45" s="35"/>
    </row>
    <row r="46" spans="1:12" ht="12.75">
      <c r="A46" s="7" t="s">
        <v>79</v>
      </c>
      <c r="B46" s="1"/>
      <c r="C46" s="20"/>
      <c r="D46" s="8">
        <v>0</v>
      </c>
      <c r="E46" s="8">
        <v>0</v>
      </c>
      <c r="F46" s="8">
        <v>0</v>
      </c>
      <c r="G46" s="8">
        <v>0</v>
      </c>
      <c r="H46" s="8">
        <f>Acc!H34</f>
        <v>60686</v>
      </c>
      <c r="I46" s="8">
        <f>Acc!H36</f>
        <v>2247</v>
      </c>
      <c r="J46" s="8">
        <f t="shared" si="2"/>
        <v>62933</v>
      </c>
      <c r="K46" s="1"/>
      <c r="L46" s="35"/>
    </row>
    <row r="47" spans="1:12" ht="12.75">
      <c r="A47" s="7"/>
      <c r="B47" s="1"/>
      <c r="C47" s="20"/>
      <c r="D47" s="9"/>
      <c r="E47" s="9"/>
      <c r="F47" s="9"/>
      <c r="G47" s="9"/>
      <c r="H47" s="9"/>
      <c r="I47" s="9"/>
      <c r="J47" s="9"/>
      <c r="K47" s="1"/>
      <c r="L47" s="35"/>
    </row>
    <row r="48" spans="1:12" ht="12.75">
      <c r="A48" s="15" t="s">
        <v>122</v>
      </c>
      <c r="B48" s="1"/>
      <c r="C48" s="20"/>
      <c r="D48" s="8">
        <f aca="true" t="shared" si="3" ref="D48:I48">SUM(D34:D47)</f>
        <v>68781</v>
      </c>
      <c r="E48" s="8">
        <f t="shared" si="3"/>
        <v>5559</v>
      </c>
      <c r="F48" s="8">
        <f t="shared" si="3"/>
        <v>-5738</v>
      </c>
      <c r="G48" s="8">
        <f t="shared" si="3"/>
        <v>-441</v>
      </c>
      <c r="H48" s="8">
        <f t="shared" si="3"/>
        <v>149780</v>
      </c>
      <c r="I48" s="8">
        <f t="shared" si="3"/>
        <v>4367</v>
      </c>
      <c r="J48" s="8">
        <f>SUM(D48:I48)</f>
        <v>222308</v>
      </c>
      <c r="K48" s="8">
        <f>SUM(J34:J47)-J48</f>
        <v>0</v>
      </c>
      <c r="L48" s="13">
        <f>222308-J48</f>
        <v>0</v>
      </c>
    </row>
    <row r="49" spans="1:12" ht="13.5" thickBot="1">
      <c r="A49" s="7"/>
      <c r="B49" s="1"/>
      <c r="C49" s="20"/>
      <c r="D49" s="14"/>
      <c r="E49" s="14"/>
      <c r="F49" s="14"/>
      <c r="G49" s="14"/>
      <c r="H49" s="14"/>
      <c r="I49" s="14"/>
      <c r="J49" s="14"/>
      <c r="K49" s="1"/>
      <c r="L49" s="35"/>
    </row>
    <row r="50" spans="1:12" ht="12.75">
      <c r="A50" s="38"/>
      <c r="B50" s="35"/>
      <c r="C50" s="39"/>
      <c r="D50" s="13"/>
      <c r="E50" s="13"/>
      <c r="F50" s="13"/>
      <c r="G50" s="13"/>
      <c r="H50" s="13"/>
      <c r="I50" s="13"/>
      <c r="J50" s="13"/>
      <c r="K50" s="35"/>
      <c r="L50" s="35"/>
    </row>
    <row r="51" spans="1:12" ht="12.75">
      <c r="A51" s="7"/>
      <c r="B51" s="1"/>
      <c r="C51" s="20"/>
      <c r="D51" s="8"/>
      <c r="E51" s="8"/>
      <c r="F51" s="8"/>
      <c r="G51" s="8"/>
      <c r="H51" s="8"/>
      <c r="I51" s="8"/>
      <c r="J51" s="8"/>
      <c r="K51" s="1"/>
      <c r="L51" s="1"/>
    </row>
    <row r="52" spans="1:12" ht="12.75">
      <c r="A52" s="7" t="s">
        <v>46</v>
      </c>
      <c r="B52" s="1"/>
      <c r="C52" s="20"/>
      <c r="D52" s="1"/>
      <c r="E52" s="1"/>
      <c r="F52" s="1"/>
      <c r="G52" s="22"/>
      <c r="H52" s="22"/>
      <c r="I52" s="22"/>
      <c r="J52" s="8"/>
      <c r="K52" s="1"/>
      <c r="L52" s="1"/>
    </row>
    <row r="53" spans="1:12" ht="12.75">
      <c r="A53" s="7" t="s">
        <v>115</v>
      </c>
      <c r="B53" s="7"/>
      <c r="C53" s="1"/>
      <c r="D53" s="1"/>
      <c r="E53" s="13"/>
      <c r="F53" s="13"/>
      <c r="G53" s="21"/>
      <c r="H53" s="13"/>
      <c r="I53" s="13"/>
      <c r="J53" s="8"/>
      <c r="K53" s="1"/>
      <c r="L53" s="1"/>
    </row>
    <row r="54" spans="1:12" ht="12.75">
      <c r="A54" s="7" t="s">
        <v>42</v>
      </c>
      <c r="B54" s="3"/>
      <c r="C54" s="1"/>
      <c r="D54" s="1"/>
      <c r="E54" s="13"/>
      <c r="F54" s="13"/>
      <c r="G54" s="21"/>
      <c r="H54" s="13"/>
      <c r="I54" s="13"/>
      <c r="J54" s="22"/>
      <c r="K54" s="1"/>
      <c r="L54" s="1"/>
    </row>
    <row r="55" spans="1:12" ht="12.75">
      <c r="A55" s="7"/>
      <c r="B55" s="1"/>
      <c r="C55" s="20"/>
      <c r="D55" s="1"/>
      <c r="E55" s="1"/>
      <c r="F55" s="1"/>
      <c r="G55" s="22"/>
      <c r="H55" s="22"/>
      <c r="I55" s="22"/>
      <c r="J55" s="22"/>
      <c r="K55" s="1"/>
      <c r="L55" s="1"/>
    </row>
  </sheetData>
  <sheetProtection/>
  <mergeCells count="2">
    <mergeCell ref="E8:G8"/>
    <mergeCell ref="D7:H7"/>
  </mergeCells>
  <printOptions/>
  <pageMargins left="0.69" right="0.44" top="0.63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HYTAN</cp:lastModifiedBy>
  <cp:lastPrinted>2010-02-24T05:30:19Z</cp:lastPrinted>
  <dcterms:created xsi:type="dcterms:W3CDTF">1999-10-27T01:59:58Z</dcterms:created>
  <dcterms:modified xsi:type="dcterms:W3CDTF">2010-02-24T05:30:23Z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</Properties>
</file>